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AFICO\2023\예산\"/>
    </mc:Choice>
  </mc:AlternateContent>
  <xr:revisionPtr revIDLastSave="0" documentId="13_ncr:1_{A0116BD8-D487-4054-A3F3-26912C526327}" xr6:coauthVersionLast="47" xr6:coauthVersionMax="47" xr10:uidLastSave="{00000000-0000-0000-0000-000000000000}"/>
  <bookViews>
    <workbookView xWindow="28680" yWindow="-120" windowWidth="29040" windowHeight="15720" activeTab="1" xr2:uid="{0DAA03FB-E19C-4FAA-B504-863208218D7E}"/>
  </bookViews>
  <sheets>
    <sheet name="2023 and 2024 Overview" sheetId="11" r:id="rId1"/>
    <sheet name="Regular savings account(Woori)" sheetId="6" r:id="rId2"/>
    <sheet name="Time deposit account(Woori)" sheetId="10" r:id="rId3"/>
    <sheet name="Foreign currency account(Woori)" sheetId="8" r:id="rId4"/>
    <sheet name="2023 GFFC Total" sheetId="14" r:id="rId5"/>
    <sheet name="2023 On-site Cash" sheetId="15" r:id="rId6"/>
  </sheets>
  <externalReferences>
    <externalReference r:id="rId7"/>
  </externalReferences>
  <definedNames>
    <definedName name="_xlnm._FilterDatabase" localSheetId="1" hidden="1">'Regular savings account(Woori)'!$A$2:$G$111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5" l="1"/>
  <c r="C21" i="15"/>
  <c r="C20" i="15"/>
  <c r="C19" i="15"/>
  <c r="C18" i="15"/>
  <c r="C17" i="15"/>
  <c r="C16" i="15"/>
  <c r="C9" i="15"/>
  <c r="H8" i="15"/>
  <c r="C8" i="15"/>
  <c r="C7" i="15"/>
  <c r="C6" i="15"/>
  <c r="C5" i="15"/>
  <c r="C10" i="15" s="1"/>
  <c r="M22" i="6" l="1"/>
  <c r="D29" i="11"/>
  <c r="D25" i="11"/>
  <c r="D26" i="11"/>
  <c r="D27" i="11"/>
  <c r="D28" i="11"/>
  <c r="D24" i="11"/>
  <c r="D6" i="11"/>
  <c r="D9" i="11"/>
  <c r="D8" i="11"/>
  <c r="D7" i="11"/>
  <c r="M11" i="6"/>
  <c r="E111" i="6"/>
  <c r="M9" i="6"/>
  <c r="M12" i="6"/>
  <c r="M10" i="6"/>
  <c r="M23" i="6"/>
  <c r="D10" i="11" l="1"/>
  <c r="M14" i="6"/>
  <c r="D119" i="6"/>
  <c r="D118" i="6"/>
  <c r="J110" i="6"/>
  <c r="I110" i="6"/>
  <c r="J107" i="6"/>
  <c r="I107" i="6"/>
  <c r="J104" i="6"/>
  <c r="I104" i="6"/>
  <c r="J101" i="6"/>
  <c r="I101" i="6"/>
  <c r="J97" i="6"/>
  <c r="I97" i="6"/>
  <c r="J81" i="6"/>
  <c r="I81" i="6"/>
  <c r="J50" i="6"/>
  <c r="I50" i="6"/>
  <c r="J40" i="6"/>
  <c r="I40" i="6"/>
  <c r="J34" i="6"/>
  <c r="I34" i="6"/>
  <c r="J27" i="6"/>
  <c r="I27" i="6"/>
  <c r="J19" i="6"/>
  <c r="I19" i="6"/>
  <c r="J9" i="6"/>
  <c r="I9" i="6"/>
  <c r="M21" i="6"/>
  <c r="M24" i="6"/>
  <c r="F111" i="6"/>
  <c r="D40" i="14"/>
  <c r="D39" i="14"/>
  <c r="D37" i="14"/>
  <c r="D36" i="14"/>
  <c r="D33" i="14"/>
  <c r="D32" i="14"/>
  <c r="C31" i="14"/>
  <c r="D31" i="14" s="1"/>
  <c r="C30" i="14"/>
  <c r="D30" i="14" s="1"/>
  <c r="C29" i="14"/>
  <c r="D29" i="14" s="1"/>
  <c r="C28" i="14"/>
  <c r="D28" i="14" s="1"/>
  <c r="D27" i="14"/>
  <c r="D26" i="14"/>
  <c r="D25" i="14"/>
  <c r="D24" i="14"/>
  <c r="D41" i="14" s="1"/>
  <c r="D16" i="14"/>
  <c r="D15" i="14"/>
  <c r="D14" i="14"/>
  <c r="D13" i="14"/>
  <c r="D10" i="14"/>
  <c r="D9" i="14"/>
  <c r="D7" i="14"/>
  <c r="D6" i="14"/>
  <c r="D18" i="14" s="1"/>
  <c r="I111" i="6" l="1"/>
  <c r="J111" i="6"/>
  <c r="H35" i="11"/>
  <c r="D30" i="11" s="1"/>
  <c r="H6" i="11"/>
  <c r="H11" i="11" s="1"/>
  <c r="H17" i="11" l="1"/>
  <c r="H18" i="11" s="1"/>
  <c r="H24" i="11" l="1"/>
  <c r="M25" i="6"/>
  <c r="G4" i="6"/>
  <c r="G5" i="6" s="1"/>
  <c r="G6" i="6" s="1"/>
  <c r="G7" i="6" s="1"/>
  <c r="G8" i="6" s="1"/>
  <c r="G9" i="6" s="1"/>
  <c r="G10" i="6" s="1"/>
  <c r="G11" i="6" s="1"/>
  <c r="G12" i="6" s="1"/>
  <c r="G13" i="6" s="1"/>
  <c r="G14" i="6" s="1"/>
  <c r="G15" i="6" s="1"/>
  <c r="G16" i="6" s="1"/>
  <c r="G17" i="6" s="1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H27" i="11" l="1"/>
  <c r="H36" i="11" s="1"/>
  <c r="G60" i="6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G81" i="6" s="1"/>
  <c r="G82" i="6" s="1"/>
  <c r="G83" i="6" s="1"/>
  <c r="G84" i="6" s="1"/>
  <c r="G85" i="6" s="1"/>
  <c r="G86" i="6" s="1"/>
  <c r="G87" i="6" s="1"/>
  <c r="G88" i="6" s="1"/>
  <c r="G89" i="6" s="1"/>
  <c r="G90" i="6" s="1"/>
  <c r="G91" i="6" s="1"/>
  <c r="G92" i="6" s="1"/>
  <c r="G93" i="6" s="1"/>
  <c r="G94" i="6" s="1"/>
  <c r="G95" i="6" s="1"/>
  <c r="G96" i="6" s="1"/>
  <c r="G97" i="6" s="1"/>
  <c r="G98" i="6" s="1"/>
  <c r="G99" i="6" s="1"/>
  <c r="G100" i="6" s="1"/>
  <c r="G101" i="6" s="1"/>
  <c r="G102" i="6" s="1"/>
  <c r="G103" i="6" s="1"/>
  <c r="G104" i="6" s="1"/>
  <c r="G105" i="6" s="1"/>
  <c r="G106" i="6" s="1"/>
  <c r="G107" i="6" s="1"/>
  <c r="G108" i="6" s="1"/>
  <c r="G109" i="6" s="1"/>
  <c r="G110" i="6" s="1"/>
  <c r="G111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KIDS</author>
  </authors>
  <commentList>
    <comment ref="K3" authorId="0" shapeId="0" xr:uid="{0FCC9825-EB14-41CF-B383-B283911F0E1D}">
      <text>
        <r>
          <rPr>
            <b/>
            <sz val="9"/>
            <color indexed="81"/>
            <rFont val="Tahoma"/>
            <family val="2"/>
          </rPr>
          <t>KIDS:</t>
        </r>
        <r>
          <rPr>
            <sz val="9"/>
            <color indexed="81"/>
            <rFont val="Tahoma"/>
            <family val="2"/>
          </rPr>
          <t xml:space="preserve">
처음 전기이월금 잔액 수식이 O4-H4로 오기입 되어 있었습니다. </t>
        </r>
      </text>
    </comment>
  </commentList>
</comments>
</file>

<file path=xl/sharedStrings.xml><?xml version="1.0" encoding="utf-8"?>
<sst xmlns="http://schemas.openxmlformats.org/spreadsheetml/2006/main" count="607" uniqueCount="369">
  <si>
    <t>양기진</t>
    <phoneticPr fontId="2" type="noConversion"/>
  </si>
  <si>
    <t>최미수</t>
    <phoneticPr fontId="2" type="noConversion"/>
  </si>
  <si>
    <t>임소영</t>
    <phoneticPr fontId="2" type="noConversion"/>
  </si>
  <si>
    <t xml:space="preserve"> 소요 예산 (Expenditure)</t>
    <phoneticPr fontId="4" type="noConversion"/>
  </si>
  <si>
    <t>Amount</t>
    <phoneticPr fontId="4" type="noConversion"/>
  </si>
  <si>
    <t>총수입(Total Revenue)</t>
    <phoneticPr fontId="4" type="noConversion"/>
  </si>
  <si>
    <t>지출 (Expenditure)</t>
    <phoneticPr fontId="4" type="noConversion"/>
  </si>
  <si>
    <t>사업내용 (Activities)</t>
    <phoneticPr fontId="2" type="noConversion"/>
  </si>
  <si>
    <t>합계
(TOTAL)</t>
    <phoneticPr fontId="4" type="noConversion"/>
  </si>
  <si>
    <t>수입 (Revenue)</t>
    <phoneticPr fontId="4" type="noConversion"/>
  </si>
  <si>
    <t>(1) 총지출(Total Expenditure)</t>
    <phoneticPr fontId="4" type="noConversion"/>
  </si>
  <si>
    <t>2. 수입과 지출 (Revenue and Expenditure)</t>
    <phoneticPr fontId="4" type="noConversion"/>
  </si>
  <si>
    <t>거래일자</t>
  </si>
  <si>
    <t>종류</t>
  </si>
  <si>
    <t>지급금액</t>
  </si>
  <si>
    <t>입금금액</t>
  </si>
  <si>
    <t>잔액</t>
  </si>
  <si>
    <t>전기이월</t>
    <phoneticPr fontId="2" type="noConversion"/>
  </si>
  <si>
    <t>2023.01.14</t>
    <phoneticPr fontId="2" type="noConversion"/>
  </si>
  <si>
    <t>2023.01.17</t>
    <phoneticPr fontId="2" type="noConversion"/>
  </si>
  <si>
    <t>브랜드CD</t>
  </si>
  <si>
    <t>(주)교보문고</t>
  </si>
  <si>
    <t>수수료</t>
  </si>
  <si>
    <t>SMS수수료</t>
  </si>
  <si>
    <t>CD이체</t>
  </si>
  <si>
    <t>한국경제학 하나</t>
  </si>
  <si>
    <t>인터넷</t>
  </si>
  <si>
    <t>체크우리</t>
  </si>
  <si>
    <t>WIX.COM 10365973</t>
  </si>
  <si>
    <t>CrossRef</t>
  </si>
  <si>
    <t>Google GSUITE_ia</t>
  </si>
  <si>
    <t>모바일</t>
  </si>
  <si>
    <t>양채열</t>
  </si>
  <si>
    <t>최환석</t>
  </si>
  <si>
    <t>법원행정처</t>
  </si>
  <si>
    <t>서울특별시중구청</t>
  </si>
  <si>
    <t>인증서수수료</t>
  </si>
  <si>
    <t>사단법서울주민</t>
  </si>
  <si>
    <t>GOOGLE*GSUITE IA</t>
  </si>
  <si>
    <t>대체입금</t>
  </si>
  <si>
    <t>WIX.COM</t>
  </si>
  <si>
    <t xml:space="preserve">2023.01.05 </t>
    <phoneticPr fontId="2" type="noConversion"/>
  </si>
  <si>
    <t xml:space="preserve">2023.01.10 </t>
    <phoneticPr fontId="2" type="noConversion"/>
  </si>
  <si>
    <t>2023.01.23</t>
    <phoneticPr fontId="2" type="noConversion"/>
  </si>
  <si>
    <t>2023.01.31</t>
    <phoneticPr fontId="2" type="noConversion"/>
  </si>
  <si>
    <t>2023.02.01</t>
    <phoneticPr fontId="2" type="noConversion"/>
  </si>
  <si>
    <t>2023.02.07</t>
    <phoneticPr fontId="2" type="noConversion"/>
  </si>
  <si>
    <t>2023.02.10</t>
    <phoneticPr fontId="2" type="noConversion"/>
  </si>
  <si>
    <t>2023.02.20</t>
    <phoneticPr fontId="2" type="noConversion"/>
  </si>
  <si>
    <t>2023.02.22</t>
    <phoneticPr fontId="2" type="noConversion"/>
  </si>
  <si>
    <t>2023.03.01</t>
    <phoneticPr fontId="2" type="noConversion"/>
  </si>
  <si>
    <t>2023.03.08</t>
    <phoneticPr fontId="2" type="noConversion"/>
  </si>
  <si>
    <t>2023.03.10</t>
    <phoneticPr fontId="2" type="noConversion"/>
  </si>
  <si>
    <t>2023.03.14</t>
    <phoneticPr fontId="2" type="noConversion"/>
  </si>
  <si>
    <t>적요</t>
    <phoneticPr fontId="2" type="noConversion"/>
  </si>
  <si>
    <t>2023.03.15</t>
    <phoneticPr fontId="2" type="noConversion"/>
  </si>
  <si>
    <t>체크우리</t>
    <phoneticPr fontId="2" type="noConversion"/>
  </si>
  <si>
    <t>2023.03.18</t>
    <phoneticPr fontId="2" type="noConversion"/>
  </si>
  <si>
    <t>예금결산</t>
    <phoneticPr fontId="2" type="noConversion"/>
  </si>
  <si>
    <t>예금결산이자</t>
    <phoneticPr fontId="2" type="noConversion"/>
  </si>
  <si>
    <t>2023.03.26</t>
    <phoneticPr fontId="2" type="noConversion"/>
  </si>
  <si>
    <t>2023.04.01</t>
    <phoneticPr fontId="2" type="noConversion"/>
  </si>
  <si>
    <t>WIX.com</t>
    <phoneticPr fontId="2" type="noConversion"/>
  </si>
  <si>
    <t>2023.04.10</t>
    <phoneticPr fontId="2" type="noConversion"/>
  </si>
  <si>
    <t>수수료</t>
    <phoneticPr fontId="2" type="noConversion"/>
  </si>
  <si>
    <t>SMS수수료</t>
    <phoneticPr fontId="2" type="noConversion"/>
  </si>
  <si>
    <t>2023.04.13</t>
    <phoneticPr fontId="2" type="noConversion"/>
  </si>
  <si>
    <t>인터넷</t>
    <phoneticPr fontId="2" type="noConversion"/>
  </si>
  <si>
    <t>이사회비</t>
    <phoneticPr fontId="2" type="noConversion"/>
  </si>
  <si>
    <t>구글 비즈니스</t>
    <phoneticPr fontId="2" type="noConversion"/>
  </si>
  <si>
    <t>홈페이지</t>
    <phoneticPr fontId="2" type="noConversion"/>
  </si>
  <si>
    <t>세금</t>
    <phoneticPr fontId="2" type="noConversion"/>
  </si>
  <si>
    <t>2023.04.16</t>
    <phoneticPr fontId="2" type="noConversion"/>
  </si>
  <si>
    <t>이윤</t>
    <phoneticPr fontId="2" type="noConversion"/>
  </si>
  <si>
    <t>차경진</t>
    <phoneticPr fontId="2" type="noConversion"/>
  </si>
  <si>
    <t>법인 등기변경 수수료</t>
    <phoneticPr fontId="2" type="noConversion"/>
  </si>
  <si>
    <t>우정사업본부</t>
    <phoneticPr fontId="2" type="noConversion"/>
  </si>
  <si>
    <t>법인 등기변경 서류발송</t>
    <phoneticPr fontId="2" type="noConversion"/>
  </si>
  <si>
    <t>발급수수료</t>
    <phoneticPr fontId="2" type="noConversion"/>
  </si>
  <si>
    <t>거래내역증빙자료</t>
    <phoneticPr fontId="2" type="noConversion"/>
  </si>
  <si>
    <t>농협이혜나(행정사사무소)</t>
    <phoneticPr fontId="2" type="noConversion"/>
  </si>
  <si>
    <t>법인 고유번호증, 설립허가증 변경 수수료</t>
    <phoneticPr fontId="2" type="noConversion"/>
  </si>
  <si>
    <t>2023.04.18</t>
    <phoneticPr fontId="2" type="noConversion"/>
  </si>
  <si>
    <t>2023.04.27</t>
    <phoneticPr fontId="2" type="noConversion"/>
  </si>
  <si>
    <t>2023.05.01</t>
    <phoneticPr fontId="2" type="noConversion"/>
  </si>
  <si>
    <t>2023.05.04</t>
    <phoneticPr fontId="2" type="noConversion"/>
  </si>
  <si>
    <t>2023.05.10</t>
    <phoneticPr fontId="2" type="noConversion"/>
  </si>
  <si>
    <t>2023.05.11</t>
    <phoneticPr fontId="2" type="noConversion"/>
  </si>
  <si>
    <t>2023.05.16</t>
    <phoneticPr fontId="2" type="noConversion"/>
  </si>
  <si>
    <t>대체입금</t>
    <phoneticPr fontId="2" type="noConversion"/>
  </si>
  <si>
    <t>2023.05.28</t>
    <phoneticPr fontId="2" type="noConversion"/>
  </si>
  <si>
    <t>2023.06.01</t>
    <phoneticPr fontId="2" type="noConversion"/>
  </si>
  <si>
    <t>2023.06.12</t>
    <phoneticPr fontId="2" type="noConversion"/>
  </si>
  <si>
    <t>2023.06.17</t>
    <phoneticPr fontId="2" type="noConversion"/>
  </si>
  <si>
    <t>2023.06.21</t>
    <phoneticPr fontId="2" type="noConversion"/>
  </si>
  <si>
    <t>예금결산</t>
  </si>
  <si>
    <t>예금결산이자</t>
  </si>
  <si>
    <t>KIMBERLY S WATKINS</t>
  </si>
  <si>
    <t>황선영</t>
  </si>
  <si>
    <t>IWONA DOROTA CZECHOW</t>
  </si>
  <si>
    <t>박정수</t>
  </si>
  <si>
    <t>2023.06.23</t>
    <phoneticPr fontId="2" type="noConversion"/>
  </si>
  <si>
    <t>2023.06.29</t>
    <phoneticPr fontId="2" type="noConversion"/>
  </si>
  <si>
    <t>2023.06.30</t>
    <phoneticPr fontId="2" type="noConversion"/>
  </si>
  <si>
    <t>2023.07.01</t>
    <phoneticPr fontId="2" type="noConversion"/>
  </si>
  <si>
    <t>Miwaka Yamashita</t>
    <phoneticPr fontId="2" type="noConversion"/>
  </si>
  <si>
    <t>세부적요</t>
    <phoneticPr fontId="2" type="noConversion"/>
  </si>
  <si>
    <t>Andy Schumlow</t>
    <phoneticPr fontId="2" type="noConversion"/>
  </si>
  <si>
    <t>2023.07.01</t>
    <phoneticPr fontId="2" type="noConversion"/>
  </si>
  <si>
    <t>체크우리</t>
    <phoneticPr fontId="2" type="noConversion"/>
  </si>
  <si>
    <t>인터넷</t>
    <phoneticPr fontId="2" type="noConversion"/>
  </si>
  <si>
    <t>2023.07.03</t>
    <phoneticPr fontId="2" type="noConversion"/>
  </si>
  <si>
    <t>기부금단체 지정 대행업무</t>
    <phoneticPr fontId="2" type="noConversion"/>
  </si>
  <si>
    <t>1. 2023년도 사업보고 (2023 Activity Report)</t>
    <phoneticPr fontId="2" type="noConversion"/>
  </si>
  <si>
    <t>2023년 1월 1일~2023년 12월 31일 (Business Year 2023)</t>
    <phoneticPr fontId="2" type="noConversion"/>
  </si>
  <si>
    <t>IRFC 편집비(Vol. 7 No.2)</t>
    <phoneticPr fontId="2" type="noConversion"/>
  </si>
  <si>
    <t>3. 2024년도 사업계획과 예산배정 (2024 Activity Planning and Budgeting)</t>
    <phoneticPr fontId="2" type="noConversion"/>
  </si>
  <si>
    <t>4. 예상 수입과 지출 (Revenue and Expenditure Forecast)</t>
    <phoneticPr fontId="2" type="noConversion"/>
  </si>
  <si>
    <t>수입 (Revenue)</t>
    <phoneticPr fontId="2" type="noConversion"/>
  </si>
  <si>
    <t>Amount</t>
    <phoneticPr fontId="2" type="noConversion"/>
  </si>
  <si>
    <t>회비와 이사회비(Membership &amp; BOD Membership)</t>
    <phoneticPr fontId="2" type="noConversion"/>
  </si>
  <si>
    <t>행사지원금(Outside Support)</t>
    <phoneticPr fontId="2" type="noConversion"/>
  </si>
  <si>
    <t>총수입(Total Revenue)</t>
    <phoneticPr fontId="2" type="noConversion"/>
  </si>
  <si>
    <t>지출 (Expenditure)</t>
    <phoneticPr fontId="2" type="noConversion"/>
  </si>
  <si>
    <t>경제학 통합 학술대회(K-Econ Association Joint Conference)</t>
    <phoneticPr fontId="2" type="noConversion"/>
  </si>
  <si>
    <t>편집위원회(Editorial Board Meeting)</t>
    <phoneticPr fontId="2" type="noConversion"/>
  </si>
  <si>
    <t>총지출 (Total expenditure)</t>
    <phoneticPr fontId="2" type="noConversion"/>
  </si>
  <si>
    <t>예상 잔액 (Expected Balance)</t>
    <phoneticPr fontId="2" type="noConversion"/>
  </si>
  <si>
    <t>경제학 공동학술대회</t>
    <phoneticPr fontId="2" type="noConversion"/>
  </si>
  <si>
    <t>학술지 발간</t>
    <phoneticPr fontId="2" type="noConversion"/>
  </si>
  <si>
    <t>기타</t>
    <phoneticPr fontId="2" type="noConversion"/>
  </si>
  <si>
    <t>합계</t>
    <phoneticPr fontId="2" type="noConversion"/>
  </si>
  <si>
    <t>2023.07.03</t>
    <phoneticPr fontId="2" type="noConversion"/>
  </si>
  <si>
    <t>2023.07.06</t>
    <phoneticPr fontId="2" type="noConversion"/>
  </si>
  <si>
    <t>브랜드CD</t>
    <phoneticPr fontId="2" type="noConversion"/>
  </si>
  <si>
    <t>현금인출</t>
    <phoneticPr fontId="2" type="noConversion"/>
  </si>
  <si>
    <t>2023 GFFC 행사비 환전용(엔화)</t>
    <phoneticPr fontId="2" type="noConversion"/>
  </si>
  <si>
    <t>2023 GFFC 행사비 환전용(달러) - Best Paper Award</t>
    <phoneticPr fontId="2" type="noConversion"/>
  </si>
  <si>
    <t>대체입금</t>
    <phoneticPr fontId="2" type="noConversion"/>
  </si>
  <si>
    <t>Dagmara Hajdys</t>
    <phoneticPr fontId="2" type="noConversion"/>
  </si>
  <si>
    <t>Gianni Nicolini</t>
    <phoneticPr fontId="2" type="noConversion"/>
  </si>
  <si>
    <t>회비(평생회원)</t>
    <phoneticPr fontId="2" type="noConversion"/>
  </si>
  <si>
    <t>회비(1년)</t>
    <phoneticPr fontId="2" type="noConversion"/>
  </si>
  <si>
    <t>회비(3년)</t>
    <phoneticPr fontId="2" type="noConversion"/>
  </si>
  <si>
    <t>GFFC 참가비</t>
    <phoneticPr fontId="2" type="noConversion"/>
  </si>
  <si>
    <t>회비, 이사회비</t>
    <phoneticPr fontId="2" type="noConversion"/>
  </si>
  <si>
    <t>행사후원금</t>
    <phoneticPr fontId="2" type="noConversion"/>
  </si>
  <si>
    <t>회비, 이사회비 (Member &amp; BOD fee)</t>
    <phoneticPr fontId="4" type="noConversion"/>
  </si>
  <si>
    <t>GFFC 참가비(GFFC Registration Fee)</t>
    <phoneticPr fontId="4" type="noConversion"/>
  </si>
  <si>
    <t>회비(1년)</t>
    <phoneticPr fontId="2" type="noConversion"/>
  </si>
  <si>
    <t>SMS 수수료</t>
    <phoneticPr fontId="2" type="noConversion"/>
  </si>
  <si>
    <t>GFFC 행사 숙박비 지원 - 임소영</t>
    <phoneticPr fontId="2" type="noConversion"/>
  </si>
  <si>
    <t>2023.07.10</t>
    <phoneticPr fontId="2" type="noConversion"/>
  </si>
  <si>
    <t>수수료</t>
    <phoneticPr fontId="2" type="noConversion"/>
  </si>
  <si>
    <t>SMS수수료</t>
    <phoneticPr fontId="2" type="noConversion"/>
  </si>
  <si>
    <t>인터넷</t>
    <phoneticPr fontId="2" type="noConversion"/>
  </si>
  <si>
    <t>이윤</t>
    <phoneticPr fontId="2" type="noConversion"/>
  </si>
  <si>
    <t>GFFC 참가비</t>
    <phoneticPr fontId="2" type="noConversion"/>
  </si>
  <si>
    <t>2023.07.12</t>
    <phoneticPr fontId="2" type="noConversion"/>
  </si>
  <si>
    <t>대체입금</t>
    <phoneticPr fontId="2" type="noConversion"/>
  </si>
  <si>
    <t>Anne-Marie Weber</t>
    <phoneticPr fontId="2" type="noConversion"/>
  </si>
  <si>
    <t>2023.07.12</t>
    <phoneticPr fontId="2" type="noConversion"/>
  </si>
  <si>
    <t>인터넷</t>
    <phoneticPr fontId="2" type="noConversion"/>
  </si>
  <si>
    <t>예금신규</t>
    <phoneticPr fontId="2" type="noConversion"/>
  </si>
  <si>
    <t>CNY</t>
    <phoneticPr fontId="2" type="noConversion"/>
  </si>
  <si>
    <t>JPY</t>
    <phoneticPr fontId="2" type="noConversion"/>
  </si>
  <si>
    <t>USD</t>
    <phoneticPr fontId="2" type="noConversion"/>
  </si>
  <si>
    <t>날짜</t>
    <phoneticPr fontId="1" type="noConversion"/>
  </si>
  <si>
    <t>거래내용</t>
    <phoneticPr fontId="1" type="noConversion"/>
  </si>
  <si>
    <t>세부내용</t>
    <phoneticPr fontId="1" type="noConversion"/>
  </si>
  <si>
    <t>입금</t>
    <phoneticPr fontId="1" type="noConversion"/>
  </si>
  <si>
    <t>출금</t>
    <phoneticPr fontId="1" type="noConversion"/>
  </si>
  <si>
    <t>(2020년) 넘어온 돈</t>
    <phoneticPr fontId="2" type="noConversion"/>
  </si>
  <si>
    <t>CNY</t>
  </si>
  <si>
    <t>JPY</t>
  </si>
  <si>
    <t>USD</t>
  </si>
  <si>
    <t xml:space="preserve">2023 잔액 </t>
    <phoneticPr fontId="2" type="noConversion"/>
  </si>
  <si>
    <t>2023.07.12</t>
    <phoneticPr fontId="2" type="noConversion"/>
  </si>
  <si>
    <t>인터넷</t>
    <phoneticPr fontId="2" type="noConversion"/>
  </si>
  <si>
    <t>체크우리</t>
    <phoneticPr fontId="2" type="noConversion"/>
  </si>
  <si>
    <t>최미수</t>
    <phoneticPr fontId="2" type="noConversion"/>
  </si>
  <si>
    <t>DHL</t>
    <phoneticPr fontId="2" type="noConversion"/>
  </si>
  <si>
    <t>GFFC 비자서류(Mamun)</t>
    <phoneticPr fontId="2" type="noConversion"/>
  </si>
  <si>
    <t>GFFC 참가비</t>
    <phoneticPr fontId="2" type="noConversion"/>
  </si>
  <si>
    <t>2023.07.17</t>
    <phoneticPr fontId="2" type="noConversion"/>
  </si>
  <si>
    <t>대체입금</t>
    <phoneticPr fontId="2" type="noConversion"/>
  </si>
  <si>
    <t>Universitaet Konst</t>
    <phoneticPr fontId="2" type="noConversion"/>
  </si>
  <si>
    <t>IRFC 편집 &amp; 인쇄비(Vol. 8 No.1)</t>
    <phoneticPr fontId="2" type="noConversion"/>
  </si>
  <si>
    <t>2023.07.18</t>
    <phoneticPr fontId="2" type="noConversion"/>
  </si>
  <si>
    <t>텔레뱅킹</t>
    <phoneticPr fontId="2" type="noConversion"/>
  </si>
  <si>
    <t>이홍무</t>
    <phoneticPr fontId="2" type="noConversion"/>
  </si>
  <si>
    <t>인터넷</t>
    <phoneticPr fontId="2" type="noConversion"/>
  </si>
  <si>
    <t>장동호</t>
    <phoneticPr fontId="2" type="noConversion"/>
  </si>
  <si>
    <t>2023.07.24</t>
    <phoneticPr fontId="2" type="noConversion"/>
  </si>
  <si>
    <t>대체입금</t>
    <phoneticPr fontId="2" type="noConversion"/>
  </si>
  <si>
    <t>TOMOKA MIYACHI</t>
    <phoneticPr fontId="2" type="noConversion"/>
  </si>
  <si>
    <t>Thitivadee Chaiyawat</t>
    <phoneticPr fontId="2" type="noConversion"/>
  </si>
  <si>
    <t>2023.07.25</t>
    <phoneticPr fontId="2" type="noConversion"/>
  </si>
  <si>
    <t>대체입금</t>
    <phoneticPr fontId="2" type="noConversion"/>
  </si>
  <si>
    <t>모바일</t>
    <phoneticPr fontId="2" type="noConversion"/>
  </si>
  <si>
    <t>2023.07.27</t>
    <phoneticPr fontId="2" type="noConversion"/>
  </si>
  <si>
    <t>Jagna Mucha</t>
    <phoneticPr fontId="2" type="noConversion"/>
  </si>
  <si>
    <t>2023.07.26</t>
    <phoneticPr fontId="2" type="noConversion"/>
  </si>
  <si>
    <t>Rofikoh Rokhim</t>
    <phoneticPr fontId="2" type="noConversion"/>
  </si>
  <si>
    <t>정홍주</t>
    <phoneticPr fontId="2" type="noConversion"/>
  </si>
  <si>
    <t>조만</t>
    <phoneticPr fontId="2" type="noConversion"/>
  </si>
  <si>
    <t>황선영</t>
    <phoneticPr fontId="2" type="noConversion"/>
  </si>
  <si>
    <t>2023.07.29</t>
    <phoneticPr fontId="2" type="noConversion"/>
  </si>
  <si>
    <t>2023.08.01</t>
    <phoneticPr fontId="2" type="noConversion"/>
  </si>
  <si>
    <t>2023.08.02</t>
    <phoneticPr fontId="2" type="noConversion"/>
  </si>
  <si>
    <t>2023.08.03</t>
    <phoneticPr fontId="2" type="noConversion"/>
  </si>
  <si>
    <t>&lt;지출&gt;</t>
    <phoneticPr fontId="2" type="noConversion"/>
  </si>
  <si>
    <t>&lt;수입&gt;</t>
    <phoneticPr fontId="2" type="noConversion"/>
  </si>
  <si>
    <t>체크우리</t>
    <phoneticPr fontId="2" type="noConversion"/>
  </si>
  <si>
    <t>인터넷</t>
    <phoneticPr fontId="2" type="noConversion"/>
  </si>
  <si>
    <t>모바일</t>
    <phoneticPr fontId="2" type="noConversion"/>
  </si>
  <si>
    <t>정홍주</t>
    <phoneticPr fontId="2" type="noConversion"/>
  </si>
  <si>
    <t>황윤재</t>
    <phoneticPr fontId="2" type="noConversion"/>
  </si>
  <si>
    <t>황선영</t>
    <phoneticPr fontId="2" type="noConversion"/>
  </si>
  <si>
    <t>허유경</t>
    <phoneticPr fontId="2" type="noConversion"/>
  </si>
  <si>
    <t>GFFC 행사 사회자 사례비</t>
    <phoneticPr fontId="2" type="noConversion"/>
  </si>
  <si>
    <t>GFFC 행사 축사 사례비</t>
    <phoneticPr fontId="2" type="noConversion"/>
  </si>
  <si>
    <t>2023.08.07</t>
    <phoneticPr fontId="2" type="noConversion"/>
  </si>
  <si>
    <t>대체입금</t>
    <phoneticPr fontId="2" type="noConversion"/>
  </si>
  <si>
    <t>Osamu Sasaki</t>
    <phoneticPr fontId="2" type="noConversion"/>
  </si>
  <si>
    <t>2023 GFFC 결산 (2023 Global Forum for Financial Consumers)</t>
    <phoneticPr fontId="2" type="noConversion"/>
  </si>
  <si>
    <t>1. 수입(Revenue)</t>
    <phoneticPr fontId="2" type="noConversion"/>
  </si>
  <si>
    <t>No</t>
    <phoneticPr fontId="2" type="noConversion"/>
  </si>
  <si>
    <t>수입항목(Category)</t>
    <phoneticPr fontId="2" type="noConversion"/>
  </si>
  <si>
    <t>수입액(Amount)</t>
    <phoneticPr fontId="2" type="noConversion"/>
  </si>
  <si>
    <t>원화환산(KRW)</t>
    <phoneticPr fontId="2" type="noConversion"/>
  </si>
  <si>
    <t>비고(Note)</t>
    <phoneticPr fontId="2" type="noConversion"/>
  </si>
  <si>
    <t>회비 및 임원비(General Membership and BOD/EXCO membership) - USD</t>
    <phoneticPr fontId="2" type="noConversion"/>
  </si>
  <si>
    <t>On-site payment in USD</t>
    <phoneticPr fontId="2" type="noConversion"/>
  </si>
  <si>
    <t>회비 및 임원비(General Membership and BOD/EXCO membership) - JPY</t>
    <phoneticPr fontId="2" type="noConversion"/>
  </si>
  <si>
    <t>On-site payment in JPY</t>
    <phoneticPr fontId="2" type="noConversion"/>
  </si>
  <si>
    <t>회비 및 임원비(General Membership and BOD/EXCO membership) - KRW</t>
    <phoneticPr fontId="2" type="noConversion"/>
  </si>
  <si>
    <t>Bank Remittance in KRW
(from Jan 1 - Aug 4)</t>
    <phoneticPr fontId="2" type="noConversion"/>
  </si>
  <si>
    <t>참가비(Registration Fee) - USD</t>
    <phoneticPr fontId="2" type="noConversion"/>
  </si>
  <si>
    <t>참가비(Registration Fee) - JPY</t>
    <phoneticPr fontId="2" type="noConversion"/>
  </si>
  <si>
    <t>참가비(Registration Fee) - KRW</t>
    <phoneticPr fontId="2" type="noConversion"/>
  </si>
  <si>
    <t>Bank Remittance in KRW</t>
    <phoneticPr fontId="2" type="noConversion"/>
  </si>
  <si>
    <t>SKKU 후원금(SKKU Support)</t>
    <phoneticPr fontId="2" type="noConversion"/>
  </si>
  <si>
    <t>기타 후원금(On-site Support)</t>
    <phoneticPr fontId="2" type="noConversion"/>
  </si>
  <si>
    <t>28일 저녁(July 28 Yakatabune)</t>
    <phoneticPr fontId="2" type="noConversion"/>
  </si>
  <si>
    <t>박영사후원금(Hakueisha Support)</t>
    <phoneticPr fontId="2" type="noConversion"/>
  </si>
  <si>
    <t>2. 지출(Expenditure)</t>
    <phoneticPr fontId="2" type="noConversion"/>
  </si>
  <si>
    <t>지출항목(Category)</t>
    <phoneticPr fontId="2" type="noConversion"/>
  </si>
  <si>
    <t>지출액(Payment)</t>
    <phoneticPr fontId="2" type="noConversion"/>
  </si>
  <si>
    <t>네임카드, 프로그램, 간판 인쇄비(Name card, Program, Sign Print)</t>
    <phoneticPr fontId="2" type="noConversion"/>
  </si>
  <si>
    <t>26일 이사회(July 26 BOD)</t>
    <phoneticPr fontId="2" type="noConversion"/>
  </si>
  <si>
    <t>27일 점심(July 27 Lunch)</t>
    <phoneticPr fontId="2" type="noConversion"/>
  </si>
  <si>
    <t>27일 저녁(July 27 Dinner)</t>
    <phoneticPr fontId="2" type="noConversion"/>
  </si>
  <si>
    <t>28일 점심(July 28 Lunch)</t>
    <phoneticPr fontId="2" type="noConversion"/>
  </si>
  <si>
    <t>28일 저녁(28 July Dinner Yakatabune)</t>
    <phoneticPr fontId="2" type="noConversion"/>
  </si>
  <si>
    <t>Yakatabune (12,000 x 34)
Insurance(8,352)</t>
    <phoneticPr fontId="2" type="noConversion"/>
  </si>
  <si>
    <t>회의(Meeting)</t>
    <phoneticPr fontId="2" type="noConversion"/>
  </si>
  <si>
    <t>간식, 음료 등(Coffe, Water, Snack, etc.)</t>
    <phoneticPr fontId="2" type="noConversion"/>
  </si>
  <si>
    <t>학생 아르바이트비(Part-time Work Fee)</t>
    <phoneticPr fontId="2" type="noConversion"/>
  </si>
  <si>
    <t>숙박대납(Accomodation Fee)</t>
    <phoneticPr fontId="2" type="noConversion"/>
  </si>
  <si>
    <t>Paul Selvaraj
Hongmu Lee
Rofikoh Rokhim</t>
    <phoneticPr fontId="2" type="noConversion"/>
  </si>
  <si>
    <t>Soyoung Lim</t>
    <phoneticPr fontId="2" type="noConversion"/>
  </si>
  <si>
    <t>사무국인건비(Secretary Fee)</t>
    <phoneticPr fontId="2" type="noConversion"/>
  </si>
  <si>
    <t>SKKU 장학금(SKKU Scholarship)</t>
    <phoneticPr fontId="2" type="noConversion"/>
  </si>
  <si>
    <t>$300*5 people
SKKU support</t>
    <phoneticPr fontId="2" type="noConversion"/>
  </si>
  <si>
    <t>IAFICO 우수논문상(IAFICO Best Paper Award)</t>
    <phoneticPr fontId="2" type="noConversion"/>
  </si>
  <si>
    <t>$500*2 people</t>
    <phoneticPr fontId="2" type="noConversion"/>
  </si>
  <si>
    <t>축사, 사회자 사례비(Congratulatory, Moderator Honorarium)</t>
    <phoneticPr fontId="2" type="noConversion"/>
  </si>
  <si>
    <t>Hongjoo Jung
Sunyoung Hwang
Yoon-Jae Whang</t>
    <phoneticPr fontId="2" type="noConversion"/>
  </si>
  <si>
    <t>사례비(Presenter Honorarium)</t>
    <phoneticPr fontId="2" type="noConversion"/>
  </si>
  <si>
    <t>Piotr Manikowski
Gianni Nicolini</t>
    <phoneticPr fontId="2" type="noConversion"/>
  </si>
  <si>
    <t>Keynote 발표자 지원(Keynote Speaker Support)</t>
    <phoneticPr fontId="2" type="noConversion"/>
  </si>
  <si>
    <t>Paul Selvaraj
Airfare, Honorarium</t>
    <phoneticPr fontId="2" type="noConversion"/>
  </si>
  <si>
    <t>2023.07.12 ~ 2024.07.11</t>
    <phoneticPr fontId="2" type="noConversion"/>
  </si>
  <si>
    <t>12 months</t>
    <phoneticPr fontId="2" type="noConversion"/>
  </si>
  <si>
    <t>정기예금가입 (Fixed deposit)</t>
    <phoneticPr fontId="2" type="noConversion"/>
  </si>
  <si>
    <t>2023.08.10</t>
    <phoneticPr fontId="2" type="noConversion"/>
  </si>
  <si>
    <t>2023.08.16</t>
    <phoneticPr fontId="2" type="noConversion"/>
  </si>
  <si>
    <t>2023.08.21</t>
    <phoneticPr fontId="2" type="noConversion"/>
  </si>
  <si>
    <t>2023.08.24</t>
    <phoneticPr fontId="2" type="noConversion"/>
  </si>
  <si>
    <t>2023.08.26</t>
    <phoneticPr fontId="2" type="noConversion"/>
  </si>
  <si>
    <t>2023.08.28</t>
    <phoneticPr fontId="2" type="noConversion"/>
  </si>
  <si>
    <t>성균관대</t>
    <phoneticPr fontId="2" type="noConversion"/>
  </si>
  <si>
    <t>SKKU장학 5인</t>
    <phoneticPr fontId="2" type="noConversion"/>
  </si>
  <si>
    <t>Sharon Tennyson</t>
    <phoneticPr fontId="2" type="noConversion"/>
  </si>
  <si>
    <t>Nam Yunhu</t>
    <phoneticPr fontId="2" type="noConversion"/>
  </si>
  <si>
    <t>2023.08.29</t>
    <phoneticPr fontId="2" type="noConversion"/>
  </si>
  <si>
    <t>2023.09.01</t>
    <phoneticPr fontId="2" type="noConversion"/>
  </si>
  <si>
    <t>2023.09.11</t>
    <phoneticPr fontId="2" type="noConversion"/>
  </si>
  <si>
    <t>UNIWERSYTET EKONOMIC</t>
  </si>
  <si>
    <t>금융감독원</t>
    <phoneticPr fontId="2" type="noConversion"/>
  </si>
  <si>
    <t>ASIAN DEVELOPMENT BANK</t>
    <phoneticPr fontId="2" type="noConversion"/>
  </si>
  <si>
    <t>2023.09.15</t>
    <phoneticPr fontId="2" type="noConversion"/>
  </si>
  <si>
    <t>2023.09.16</t>
    <phoneticPr fontId="2" type="noConversion"/>
  </si>
  <si>
    <t>GFFC 장학금 5인</t>
    <phoneticPr fontId="2" type="noConversion"/>
  </si>
  <si>
    <t>IRFC 에디터비</t>
    <phoneticPr fontId="2" type="noConversion"/>
  </si>
  <si>
    <t>기관회비</t>
    <phoneticPr fontId="2" type="noConversion"/>
  </si>
  <si>
    <t>Mohamad Fazli</t>
    <phoneticPr fontId="2" type="noConversion"/>
  </si>
  <si>
    <t>Andy Schmulow</t>
    <phoneticPr fontId="2" type="noConversion"/>
  </si>
  <si>
    <t>2023.10.01</t>
    <phoneticPr fontId="2" type="noConversion"/>
  </si>
  <si>
    <t>2023.10.10</t>
    <phoneticPr fontId="2" type="noConversion"/>
  </si>
  <si>
    <t>2023.10.13</t>
    <phoneticPr fontId="2" type="noConversion"/>
  </si>
  <si>
    <t>2023.11.01</t>
    <phoneticPr fontId="2" type="noConversion"/>
  </si>
  <si>
    <t>2023.11.03</t>
    <phoneticPr fontId="2" type="noConversion"/>
  </si>
  <si>
    <t>2023.11.10</t>
    <phoneticPr fontId="2" type="noConversion"/>
  </si>
  <si>
    <t>2023.12.01</t>
    <phoneticPr fontId="2" type="noConversion"/>
  </si>
  <si>
    <t>2023.12.11</t>
    <phoneticPr fontId="2" type="noConversion"/>
  </si>
  <si>
    <t>2023.12.16</t>
    <phoneticPr fontId="2" type="noConversion"/>
  </si>
  <si>
    <t>GFFC 참가비반환</t>
    <phoneticPr fontId="2" type="noConversion"/>
  </si>
  <si>
    <t>지출</t>
    <phoneticPr fontId="2" type="noConversion"/>
  </si>
  <si>
    <t>수입</t>
    <phoneticPr fontId="2" type="noConversion"/>
  </si>
  <si>
    <t>1월</t>
    <phoneticPr fontId="2" type="noConversion"/>
  </si>
  <si>
    <t>2월</t>
    <phoneticPr fontId="2" type="noConversion"/>
  </si>
  <si>
    <t>3월</t>
    <phoneticPr fontId="2" type="noConversion"/>
  </si>
  <si>
    <t>4월</t>
    <phoneticPr fontId="2" type="noConversion"/>
  </si>
  <si>
    <t>5월</t>
    <phoneticPr fontId="2" type="noConversion"/>
  </si>
  <si>
    <t>6월</t>
    <phoneticPr fontId="2" type="noConversion"/>
  </si>
  <si>
    <t>7월</t>
    <phoneticPr fontId="2" type="noConversion"/>
  </si>
  <si>
    <t>8월</t>
    <phoneticPr fontId="2" type="noConversion"/>
  </si>
  <si>
    <t>9월</t>
    <phoneticPr fontId="2" type="noConversion"/>
  </si>
  <si>
    <t>10월</t>
    <phoneticPr fontId="2" type="noConversion"/>
  </si>
  <si>
    <t>11월</t>
    <phoneticPr fontId="2" type="noConversion"/>
  </si>
  <si>
    <t>12월</t>
    <phoneticPr fontId="2" type="noConversion"/>
  </si>
  <si>
    <t>국민임소영</t>
    <phoneticPr fontId="2" type="noConversion"/>
  </si>
  <si>
    <t>학술대회, 이사회, 운영위원회
(BOD/EXCO Meeting, GFFC, Academic conference)</t>
    <phoneticPr fontId="2" type="noConversion"/>
  </si>
  <si>
    <t>학술대회, 이사회, 운영위원회</t>
    <phoneticPr fontId="2" type="noConversion"/>
  </si>
  <si>
    <t>GFFC 학술대회 사무국</t>
    <phoneticPr fontId="2" type="noConversion"/>
  </si>
  <si>
    <t>GFFC 학술대회 행사 준비용</t>
    <phoneticPr fontId="2" type="noConversion"/>
  </si>
  <si>
    <t>홈페이지 관리비, 이메일 관리비, 등기이사 변경, 기부금 지정단체비용</t>
    <phoneticPr fontId="2" type="noConversion"/>
  </si>
  <si>
    <t>북프로젝트 - 연금책</t>
    <phoneticPr fontId="2" type="noConversion"/>
  </si>
  <si>
    <t>SPRINGER</t>
    <phoneticPr fontId="2" type="noConversion"/>
  </si>
  <si>
    <t xml:space="preserve">SMS수수료, 기타 수수료, 세금 </t>
    <phoneticPr fontId="2" type="noConversion"/>
  </si>
  <si>
    <t>법인대표변경용 서류 발급</t>
    <phoneticPr fontId="2" type="noConversion"/>
  </si>
  <si>
    <t>법인대표변경용 인증서 발급</t>
    <phoneticPr fontId="2" type="noConversion"/>
  </si>
  <si>
    <t>학술지 발간 (IRFC Publication)</t>
    <phoneticPr fontId="2" type="noConversion"/>
  </si>
  <si>
    <t>학회자격, 홈페이지, 이메일 관리비용
(CrossRef, IAFICO &amp; IRFC Webstie, Google Business Email, IAFICO Registration Change Service Fee, Designated Donation Ornization Registration Service Fee)</t>
    <phoneticPr fontId="4" type="noConversion"/>
  </si>
  <si>
    <t>SMS 서비스, 기타 수수료, 세금
(SMS Service, Remittance Charge, Tax Expenditure)</t>
    <phoneticPr fontId="2" type="noConversion"/>
  </si>
  <si>
    <t>학회자격, 홈페이지, 이메일 관리비용
(CrossRef, IAFICO &amp; IRFC Webstie, Google Business Email, IAFICO Registration Change Service Fee, Designated Donation Ornization Registration Service Fee)</t>
    <phoneticPr fontId="2" type="noConversion"/>
  </si>
  <si>
    <t>연례세미나 (2024 GFFC) 개최</t>
  </si>
  <si>
    <t>연례세미나 (2024 GFFC) 개최</t>
    <phoneticPr fontId="2" type="noConversion"/>
  </si>
  <si>
    <t>총회/이사회/운영위원회 (General Meeting and BOD/EXCO Meeting)</t>
  </si>
  <si>
    <t>총회/이사회/운영위원회 (General Meeting and BOD/EXCO Meeting)</t>
    <phoneticPr fontId="2" type="noConversion"/>
  </si>
  <si>
    <t>학술지 발간(IRFC, Vol.9 (1) &amp; (2)</t>
  </si>
  <si>
    <t>학술지 발간(IRFC, Vol.9 (1) &amp; (2)</t>
    <phoneticPr fontId="2" type="noConversion"/>
  </si>
  <si>
    <t>학회, 저널 홈페이지, 이메일 관리비용
(IAFICO, IRFC Website, Cross Ref, Google Business Email)</t>
  </si>
  <si>
    <t>학회, 저널 홈페이지, 이메일 관리비용
(IAFICO, IRFC Website, Cross Ref, Google Business Email)</t>
    <phoneticPr fontId="2" type="noConversion"/>
  </si>
  <si>
    <t>경제학 통합 학술대회(K-Econ Association Joint Conference)</t>
  </si>
  <si>
    <t>편집위원회(Editorial Board Meeting)</t>
  </si>
  <si>
    <t>2024년 1월 1일~2024년 12월 31일 (Business Year 2024 / 2024.01.01 ~ 2024.12.31)</t>
    <phoneticPr fontId="2" type="noConversion"/>
  </si>
  <si>
    <t>(2) 차기이월(Carry Forward)</t>
    <phoneticPr fontId="4" type="noConversion"/>
  </si>
  <si>
    <t>전기이월(Carry Over)</t>
    <phoneticPr fontId="4" type="noConversion"/>
  </si>
  <si>
    <t>전기이월(Carry Over)</t>
    <phoneticPr fontId="2" type="noConversion"/>
  </si>
  <si>
    <t>후원금 (Outside support) ; ADBI, SKKU</t>
    <phoneticPr fontId="4" type="noConversion"/>
  </si>
  <si>
    <t>기타 (Reimbursement, Interest on Deposit, &amp; Others)</t>
    <phoneticPr fontId="2" type="noConversion"/>
  </si>
  <si>
    <t>1) USD</t>
    <phoneticPr fontId="2" type="noConversion"/>
  </si>
  <si>
    <t>Number</t>
    <phoneticPr fontId="2" type="noConversion"/>
  </si>
  <si>
    <t>Total</t>
    <phoneticPr fontId="2" type="noConversion"/>
  </si>
  <si>
    <t>&lt;內譯&gt;</t>
    <phoneticPr fontId="2" type="noConversion"/>
  </si>
  <si>
    <t>Member, Registration</t>
    <phoneticPr fontId="2" type="noConversion"/>
  </si>
  <si>
    <r>
      <t xml:space="preserve"> </t>
    </r>
    <r>
      <rPr>
        <sz val="11"/>
        <color theme="1"/>
        <rFont val="Yu Gothic"/>
        <family val="2"/>
        <charset val="128"/>
      </rPr>
      <t>屋形船</t>
    </r>
    <phoneticPr fontId="2" type="noConversion"/>
  </si>
  <si>
    <t>寄付金</t>
    <phoneticPr fontId="2" type="noConversion"/>
  </si>
  <si>
    <t>2) JPY</t>
    <phoneticPr fontId="2" type="noConversion"/>
  </si>
  <si>
    <t>Change from IAFICO</t>
    <phoneticPr fontId="2" type="noConversion"/>
  </si>
  <si>
    <t>Change from SY</t>
    <phoneticPr fontId="2" type="noConversion"/>
  </si>
  <si>
    <t>Change from IAFICO account = ￥1,000 x 20(￥20,000)</t>
    <phoneticPr fontId="2" type="noConversion"/>
  </si>
  <si>
    <t>Change from Soyoung's pocket = ￥1,000</t>
    <phoneticPr fontId="2" type="noConversion"/>
  </si>
  <si>
    <t>잔액 330,134 일본 통장으로 입금</t>
    <phoneticPr fontId="2" type="noConversion"/>
  </si>
  <si>
    <t>(SKKU Support)</t>
    <phoneticPr fontId="2" type="noConversion"/>
  </si>
  <si>
    <t>UNIWERSYTET EKONOMIC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</si>
</sst>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5" formatCode="&quot;₩&quot;#,##0;\-&quot;₩&quot;#,##0"/>
    <numFmt numFmtId="41" formatCode="_-* #,##0_-;\-* #,##0_-;_-* &quot;-&quot;_-;_-@_-"/>
    <numFmt numFmtId="24" formatCode="\$#,##0_);[Red]\(\$#,##0\)"/>
    <numFmt numFmtId="176" formatCode="_(* #,##0.00_);_(* \(#,##0.00\);_(* &quot;-&quot;??_);_(@_)"/>
    <numFmt numFmtId="177" formatCode="_(&quot;₩&quot;* #,##0_);_(&quot;₩&quot;* \(#,##0\);_(&quot;₩&quot;* &quot;-&quot;_);_(@_)"/>
    <numFmt numFmtId="178" formatCode="_-[$₩-412]* #,##0_-;\-[$₩-412]* #,##0_-;_-[$₩-412]* &quot;-&quot;??_-;_-@_-"/>
    <numFmt numFmtId="179" formatCode="0_ "/>
    <numFmt numFmtId="180" formatCode="&quot;₩&quot;#,##0_);[Red]\(&quot;₩&quot;#,##0\)"/>
    <numFmt numFmtId="181" formatCode="_(* #,##0_);_(* \(#,##0\);_(* &quot;-&quot;??_);_(@_)"/>
    <numFmt numFmtId="182" formatCode="mm&quot;월&quot;\ dd&quot;일&quot;"/>
    <numFmt numFmtId="183" formatCode="_ [$¥-804]* #,##0.00_ ;_ [$¥-804]* \-#,##0.00_ ;_ [$¥-804]* &quot;-&quot;??_ ;_ @_ "/>
    <numFmt numFmtId="184" formatCode="_-[$¥-411]* #,##0_-;\-[$¥-411]* #,##0_-;_-[$¥-411]* &quot;-&quot;??_-;_-@_-"/>
    <numFmt numFmtId="185" formatCode="_(\$* #,##0.00_);_(\$* \(#,##0.00\);_(\$* &quot;-&quot;??_);_(@_)"/>
    <numFmt numFmtId="186" formatCode="_-[$$-409]* #,##0.00_ ;_-[$$-409]* \-#,##0.00\ ;_-[$$-409]* &quot;-&quot;??_ ;_-@_ "/>
    <numFmt numFmtId="187" formatCode="[$¥-411]#,##0_);[Red]\([$¥-411]#,##0\)"/>
    <numFmt numFmtId="188" formatCode="_-\$* #,##0_ ;_-\$* \-#,##0\ ;_-\$* &quot;-&quot;??_ ;_-@_ "/>
    <numFmt numFmtId="189" formatCode="&quot;₩&quot;#,##0"/>
    <numFmt numFmtId="190" formatCode="\$#,##0"/>
    <numFmt numFmtId="191" formatCode="[$¥-411]#,##0"/>
  </numFmts>
  <fonts count="51">
    <font>
      <sz val="12"/>
      <color theme="1"/>
      <name val="游ゴシック"/>
      <family val="2"/>
      <charset val="129"/>
      <scheme val="minor"/>
    </font>
    <font>
      <sz val="11"/>
      <color theme="1"/>
      <name val="游ゴシック"/>
      <family val="2"/>
      <charset val="129"/>
      <scheme val="minor"/>
    </font>
    <font>
      <sz val="8"/>
      <name val="游ゴシック"/>
      <family val="2"/>
      <charset val="129"/>
      <scheme val="minor"/>
    </font>
    <font>
      <sz val="12"/>
      <color theme="1"/>
      <name val="游ゴシック"/>
      <family val="2"/>
      <charset val="129"/>
      <scheme val="minor"/>
    </font>
    <font>
      <b/>
      <sz val="11"/>
      <color theme="1"/>
      <name val="游ゴシック"/>
      <family val="3"/>
      <charset val="129"/>
      <scheme val="minor"/>
    </font>
    <font>
      <b/>
      <sz val="12"/>
      <color theme="1"/>
      <name val="游ゴシック"/>
      <family val="2"/>
      <charset val="129"/>
      <scheme val="minor"/>
    </font>
    <font>
      <b/>
      <sz val="12"/>
      <color rgb="FFFF0000"/>
      <name val="游ゴシック"/>
      <family val="2"/>
      <charset val="129"/>
      <scheme val="minor"/>
    </font>
    <font>
      <b/>
      <sz val="12"/>
      <color theme="3"/>
      <name val="游ゴシック"/>
      <family val="2"/>
      <charset val="129"/>
      <scheme val="minor"/>
    </font>
    <font>
      <b/>
      <sz val="12"/>
      <color theme="1"/>
      <name val="游ゴシック"/>
      <family val="3"/>
      <charset val="129"/>
      <scheme val="minor"/>
    </font>
    <font>
      <b/>
      <sz val="12"/>
      <color theme="3"/>
      <name val="游ゴシック"/>
      <family val="3"/>
      <charset val="129"/>
      <scheme val="minor"/>
    </font>
    <font>
      <b/>
      <sz val="12"/>
      <name val="游ゴシック"/>
      <family val="3"/>
      <charset val="129"/>
      <scheme val="minor"/>
    </font>
    <font>
      <b/>
      <sz val="12"/>
      <color theme="1"/>
      <name val="Arial"/>
      <family val="2"/>
    </font>
    <font>
      <sz val="8"/>
      <color rgb="FF000000"/>
      <name val="맑은 고딕"/>
      <family val="3"/>
      <charset val="129"/>
    </font>
    <font>
      <sz val="10"/>
      <color theme="1"/>
      <name val="Arial"/>
      <family val="2"/>
    </font>
    <font>
      <b/>
      <sz val="12"/>
      <color rgb="FF000000"/>
      <name val="Arial Unicode MS"/>
      <family val="3"/>
      <charset val="129"/>
    </font>
    <font>
      <b/>
      <sz val="12"/>
      <color rgb="FF000000"/>
      <name val="맑은 고딕"/>
      <family val="3"/>
      <charset val="129"/>
    </font>
    <font>
      <sz val="10"/>
      <color rgb="FF000000"/>
      <name val="Arial"/>
      <family val="2"/>
    </font>
    <font>
      <sz val="10"/>
      <color rgb="FF000000"/>
      <name val="돋움"/>
      <family val="3"/>
      <charset val="129"/>
    </font>
    <font>
      <sz val="12"/>
      <color theme="1"/>
      <name val="Arial"/>
      <family val="2"/>
    </font>
    <font>
      <sz val="12"/>
      <color rgb="FF000000"/>
      <name val="맑은 고딕"/>
      <family val="3"/>
      <charset val="129"/>
    </font>
    <font>
      <b/>
      <u/>
      <sz val="12"/>
      <color theme="1"/>
      <name val="돋움"/>
      <family val="3"/>
      <charset val="129"/>
    </font>
    <font>
      <b/>
      <sz val="12"/>
      <color rgb="FF000000"/>
      <name val="Arial"/>
      <family val="2"/>
    </font>
    <font>
      <b/>
      <sz val="12"/>
      <color rgb="FF000000"/>
      <name val="돋움"/>
      <family val="3"/>
      <charset val="129"/>
    </font>
    <font>
      <b/>
      <sz val="10"/>
      <color rgb="FFFF0000"/>
      <name val="돋움"/>
      <family val="3"/>
      <charset val="129"/>
    </font>
    <font>
      <b/>
      <sz val="10"/>
      <color rgb="FFFF0000"/>
      <name val="Arial"/>
      <family val="2"/>
    </font>
    <font>
      <b/>
      <sz val="10"/>
      <color rgb="FF000000"/>
      <name val="돋움"/>
      <family val="3"/>
      <charset val="129"/>
    </font>
    <font>
      <b/>
      <sz val="10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Arial"/>
      <family val="2"/>
    </font>
    <font>
      <sz val="9"/>
      <color theme="1"/>
      <name val="游ゴシック"/>
      <family val="2"/>
      <charset val="129"/>
      <scheme val="minor"/>
    </font>
    <font>
      <sz val="11"/>
      <color theme="1"/>
      <name val="游ゴシック Light"/>
      <family val="3"/>
      <charset val="129"/>
      <scheme val="major"/>
    </font>
    <font>
      <b/>
      <sz val="11"/>
      <color theme="1"/>
      <name val="游ゴシック Light"/>
      <family val="3"/>
      <charset val="129"/>
      <scheme val="major"/>
    </font>
    <font>
      <sz val="12"/>
      <name val="Calibri"/>
      <family val="2"/>
    </font>
    <font>
      <sz val="12"/>
      <name val="游ゴシック"/>
      <family val="3"/>
      <charset val="129"/>
      <scheme val="minor"/>
    </font>
    <font>
      <sz val="12"/>
      <color rgb="FF000000"/>
      <name val="游ゴシック"/>
      <family val="2"/>
      <charset val="129"/>
      <scheme val="minor"/>
    </font>
    <font>
      <sz val="9"/>
      <color theme="1"/>
      <name val="游ゴシック Light"/>
      <family val="3"/>
      <charset val="129"/>
      <scheme val="major"/>
    </font>
    <font>
      <sz val="10"/>
      <color rgb="FF000000"/>
      <name val="游ゴシック Light"/>
      <family val="3"/>
      <charset val="129"/>
      <scheme val="major"/>
    </font>
    <font>
      <sz val="10"/>
      <color theme="1"/>
      <name val="游ゴシック Light"/>
      <family val="3"/>
      <charset val="129"/>
      <scheme val="major"/>
    </font>
    <font>
      <sz val="10"/>
      <name val="游ゴシック Light"/>
      <family val="3"/>
      <charset val="129"/>
      <scheme val="major"/>
    </font>
    <font>
      <b/>
      <sz val="10"/>
      <color rgb="FFFF0000"/>
      <name val="游ゴシック Light"/>
      <family val="3"/>
      <charset val="129"/>
      <scheme val="major"/>
    </font>
    <font>
      <b/>
      <sz val="10"/>
      <color theme="1"/>
      <name val="游ゴシック Light"/>
      <family val="3"/>
      <charset val="129"/>
      <scheme val="major"/>
    </font>
    <font>
      <sz val="11"/>
      <color rgb="FFFF0000"/>
      <name val="游ゴシック"/>
      <family val="2"/>
      <charset val="129"/>
      <scheme val="minor"/>
    </font>
    <font>
      <sz val="11"/>
      <color rgb="FFFF0000"/>
      <name val="游ゴシック"/>
      <family val="3"/>
      <charset val="129"/>
      <scheme val="minor"/>
    </font>
    <font>
      <sz val="11"/>
      <color rgb="FF121517"/>
      <name val="Arial"/>
      <family val="2"/>
    </font>
    <font>
      <b/>
      <sz val="10"/>
      <color rgb="FF000000"/>
      <name val="游ゴシック Light"/>
      <family val="3"/>
      <charset val="129"/>
      <scheme val="major"/>
    </font>
    <font>
      <sz val="10"/>
      <color theme="1"/>
      <name val="Malgun Gothic"/>
      <family val="2"/>
      <charset val="129"/>
    </font>
    <font>
      <sz val="10"/>
      <name val="游ゴシック Light"/>
      <family val="2"/>
      <scheme val="major"/>
    </font>
    <font>
      <sz val="11"/>
      <color theme="1"/>
      <name val="Arial"/>
      <family val="2"/>
    </font>
    <font>
      <sz val="11"/>
      <color theme="1"/>
      <name val="Yu Gothic"/>
      <family val="2"/>
      <charset val="128"/>
    </font>
    <font>
      <sz val="11"/>
      <name val="游ゴシック"/>
      <family val="2"/>
      <charset val="129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C0C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5BD4FF"/>
        <bgColor indexed="64"/>
      </patternFill>
    </fill>
    <fill>
      <patternFill patternType="solid">
        <fgColor rgb="FFD5B8EA"/>
        <bgColor indexed="64"/>
      </patternFill>
    </fill>
    <fill>
      <patternFill patternType="solid">
        <fgColor rgb="FFC5FFB7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8DDD8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indexed="64"/>
      </right>
      <top style="thin">
        <color rgb="FF808080"/>
      </top>
      <bottom style="thin">
        <color rgb="FF808080"/>
      </bottom>
      <diagonal/>
    </border>
    <border>
      <left/>
      <right style="thin">
        <color indexed="64"/>
      </right>
      <top/>
      <bottom/>
      <diagonal/>
    </border>
    <border>
      <left style="thin">
        <color rgb="FF808080"/>
      </left>
      <right style="thin">
        <color indexed="64"/>
      </right>
      <top style="thin">
        <color rgb="FF808080"/>
      </top>
      <bottom style="thin">
        <color indexed="64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</borders>
  <cellStyleXfs count="5">
    <xf numFmtId="0" fontId="0" fillId="0" borderId="0">
      <alignment vertical="center"/>
    </xf>
    <xf numFmtId="177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/>
    <xf numFmtId="0" fontId="33" fillId="0" borderId="0"/>
  </cellStyleXfs>
  <cellXfs count="2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7" fillId="0" borderId="0" xfId="0" applyFont="1">
      <alignment vertical="center"/>
    </xf>
    <xf numFmtId="0" fontId="5" fillId="2" borderId="2" xfId="0" applyFont="1" applyFill="1" applyBorder="1">
      <alignment vertical="center"/>
    </xf>
    <xf numFmtId="0" fontId="5" fillId="0" borderId="2" xfId="0" applyFont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/>
    </xf>
    <xf numFmtId="0" fontId="8" fillId="0" borderId="0" xfId="0" applyFont="1">
      <alignment vertical="center"/>
    </xf>
    <xf numFmtId="177" fontId="5" fillId="0" borderId="0" xfId="1" applyFont="1" applyBorder="1">
      <alignment vertical="center"/>
    </xf>
    <xf numFmtId="178" fontId="5" fillId="0" borderId="0" xfId="0" applyNumberFormat="1" applyFont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8" fillId="2" borderId="2" xfId="0" applyFont="1" applyFill="1" applyBorder="1" applyAlignment="1">
      <alignment horizontal="center" vertical="center"/>
    </xf>
    <xf numFmtId="180" fontId="8" fillId="0" borderId="2" xfId="0" applyNumberFormat="1" applyFont="1" applyBorder="1">
      <alignment vertical="center"/>
    </xf>
    <xf numFmtId="180" fontId="8" fillId="3" borderId="2" xfId="0" applyNumberFormat="1" applyFont="1" applyFill="1" applyBorder="1">
      <alignment vertical="center"/>
    </xf>
    <xf numFmtId="180" fontId="11" fillId="0" borderId="2" xfId="0" applyNumberFormat="1" applyFont="1" applyBorder="1">
      <alignment vertical="center"/>
    </xf>
    <xf numFmtId="180" fontId="8" fillId="0" borderId="2" xfId="2" applyNumberFormat="1" applyFont="1" applyBorder="1">
      <alignment vertical="center"/>
    </xf>
    <xf numFmtId="180" fontId="8" fillId="4" borderId="2" xfId="0" applyNumberFormat="1" applyFont="1" applyFill="1" applyBorder="1">
      <alignment vertical="center"/>
    </xf>
    <xf numFmtId="0" fontId="13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5" fillId="4" borderId="2" xfId="0" applyFont="1" applyFill="1" applyBorder="1" applyAlignment="1">
      <alignment vertical="center" wrapText="1"/>
    </xf>
    <xf numFmtId="180" fontId="8" fillId="4" borderId="2" xfId="2" applyNumberFormat="1" applyFont="1" applyFill="1" applyBorder="1">
      <alignment vertical="center"/>
    </xf>
    <xf numFmtId="0" fontId="0" fillId="8" borderId="0" xfId="0" applyFill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180" fontId="29" fillId="9" borderId="2" xfId="0" applyNumberFormat="1" applyFont="1" applyFill="1" applyBorder="1">
      <alignment vertical="center"/>
    </xf>
    <xf numFmtId="180" fontId="0" fillId="0" borderId="0" xfId="0" applyNumberFormat="1">
      <alignment vertical="center"/>
    </xf>
    <xf numFmtId="180" fontId="11" fillId="0" borderId="0" xfId="0" applyNumberFormat="1" applyFont="1">
      <alignment vertical="center"/>
    </xf>
    <xf numFmtId="0" fontId="8" fillId="0" borderId="0" xfId="0" applyFont="1" applyAlignment="1">
      <alignment horizontal="center" vertical="center"/>
    </xf>
    <xf numFmtId="180" fontId="29" fillId="0" borderId="0" xfId="0" applyNumberFormat="1" applyFont="1">
      <alignment vertical="center"/>
    </xf>
    <xf numFmtId="180" fontId="8" fillId="0" borderId="0" xfId="0" applyNumberFormat="1" applyFont="1">
      <alignment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30" fillId="0" borderId="0" xfId="0" applyFont="1">
      <alignment vertical="center"/>
    </xf>
    <xf numFmtId="0" fontId="31" fillId="0" borderId="0" xfId="0" applyFont="1" applyAlignment="1">
      <alignment horizontal="center" vertical="center"/>
    </xf>
    <xf numFmtId="41" fontId="31" fillId="0" borderId="0" xfId="2" applyFont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10" fillId="0" borderId="2" xfId="0" applyFont="1" applyBorder="1" applyAlignment="1">
      <alignment vertical="center" wrapText="1"/>
    </xf>
    <xf numFmtId="177" fontId="10" fillId="0" borderId="2" xfId="1" applyFont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177" fontId="34" fillId="0" borderId="2" xfId="1" applyFont="1" applyBorder="1">
      <alignment vertical="center"/>
    </xf>
    <xf numFmtId="177" fontId="34" fillId="0" borderId="2" xfId="1" applyFont="1" applyFill="1" applyBorder="1">
      <alignment vertical="center"/>
    </xf>
    <xf numFmtId="177" fontId="8" fillId="0" borderId="2" xfId="0" applyNumberFormat="1" applyFont="1" applyBorder="1">
      <alignment vertical="center"/>
    </xf>
    <xf numFmtId="177" fontId="34" fillId="2" borderId="2" xfId="1" applyFont="1" applyFill="1" applyBorder="1">
      <alignment vertical="center"/>
    </xf>
    <xf numFmtId="177" fontId="34" fillId="0" borderId="2" xfId="1" applyFont="1" applyBorder="1" applyAlignment="1">
      <alignment vertical="center"/>
    </xf>
    <xf numFmtId="177" fontId="10" fillId="0" borderId="2" xfId="1" applyFont="1" applyBorder="1">
      <alignment vertical="center"/>
    </xf>
    <xf numFmtId="0" fontId="20" fillId="0" borderId="0" xfId="0" applyFont="1">
      <alignment vertical="center"/>
    </xf>
    <xf numFmtId="180" fontId="18" fillId="0" borderId="0" xfId="0" applyNumberFormat="1" applyFont="1">
      <alignment vertical="center"/>
    </xf>
    <xf numFmtId="180" fontId="13" fillId="0" borderId="0" xfId="0" applyNumberFormat="1" applyFont="1">
      <alignment vertical="center"/>
    </xf>
    <xf numFmtId="180" fontId="15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1" fontId="31" fillId="0" borderId="0" xfId="2" applyFont="1" applyAlignment="1">
      <alignment vertical="center"/>
    </xf>
    <xf numFmtId="41" fontId="13" fillId="0" borderId="0" xfId="0" applyNumberFormat="1" applyFont="1">
      <alignment vertical="center"/>
    </xf>
    <xf numFmtId="41" fontId="0" fillId="0" borderId="0" xfId="0" applyNumberFormat="1">
      <alignment vertical="center"/>
    </xf>
    <xf numFmtId="41" fontId="0" fillId="0" borderId="0" xfId="2" applyFo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81" fontId="24" fillId="0" borderId="0" xfId="3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24" fillId="0" borderId="0" xfId="0" applyFont="1">
      <alignment vertical="center"/>
    </xf>
    <xf numFmtId="41" fontId="24" fillId="0" borderId="0" xfId="0" applyNumberFormat="1" applyFont="1" applyAlignment="1">
      <alignment horizontal="center" vertical="center"/>
    </xf>
    <xf numFmtId="181" fontId="24" fillId="0" borderId="0" xfId="0" applyNumberFormat="1" applyFont="1" applyAlignment="1">
      <alignment horizontal="center" vertical="center"/>
    </xf>
    <xf numFmtId="182" fontId="5" fillId="14" borderId="0" xfId="0" applyNumberFormat="1" applyFont="1" applyFill="1" applyAlignment="1">
      <alignment horizontal="center" vertical="center"/>
    </xf>
    <xf numFmtId="5" fontId="5" fillId="14" borderId="0" xfId="1" applyNumberFormat="1" applyFont="1" applyFill="1" applyAlignment="1">
      <alignment horizontal="center" vertical="center"/>
    </xf>
    <xf numFmtId="183" fontId="5" fillId="14" borderId="0" xfId="1" applyNumberFormat="1" applyFont="1" applyFill="1" applyAlignment="1">
      <alignment horizontal="center" vertical="center"/>
    </xf>
    <xf numFmtId="184" fontId="5" fillId="14" borderId="0" xfId="1" applyNumberFormat="1" applyFont="1" applyFill="1" applyAlignment="1">
      <alignment horizontal="center" vertical="center"/>
    </xf>
    <xf numFmtId="185" fontId="5" fillId="14" borderId="0" xfId="1" applyNumberFormat="1" applyFont="1" applyFill="1" applyAlignment="1">
      <alignment horizontal="center" vertical="center"/>
    </xf>
    <xf numFmtId="186" fontId="0" fillId="0" borderId="0" xfId="1" applyNumberFormat="1" applyFont="1" applyFill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3" fontId="0" fillId="0" borderId="0" xfId="0" applyNumberFormat="1">
      <alignment vertical="center"/>
    </xf>
    <xf numFmtId="0" fontId="37" fillId="0" borderId="8" xfId="0" applyFont="1" applyBorder="1" applyAlignment="1">
      <alignment horizontal="center" vertical="center"/>
    </xf>
    <xf numFmtId="41" fontId="37" fillId="0" borderId="2" xfId="2" applyFont="1" applyFill="1" applyBorder="1" applyAlignment="1">
      <alignment horizontal="center" vertical="center"/>
    </xf>
    <xf numFmtId="41" fontId="37" fillId="0" borderId="3" xfId="2" applyFont="1" applyFill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49" fontId="39" fillId="5" borderId="8" xfId="0" applyNumberFormat="1" applyFont="1" applyFill="1" applyBorder="1" applyAlignment="1">
      <alignment horizontal="center" vertical="center"/>
    </xf>
    <xf numFmtId="49" fontId="39" fillId="5" borderId="7" xfId="0" applyNumberFormat="1" applyFont="1" applyFill="1" applyBorder="1" applyAlignment="1">
      <alignment horizontal="center" vertical="center"/>
    </xf>
    <xf numFmtId="49" fontId="39" fillId="5" borderId="5" xfId="0" applyNumberFormat="1" applyFont="1" applyFill="1" applyBorder="1" applyAlignment="1">
      <alignment horizontal="center" vertical="center"/>
    </xf>
    <xf numFmtId="41" fontId="39" fillId="5" borderId="5" xfId="2" applyFont="1" applyFill="1" applyBorder="1" applyAlignment="1">
      <alignment horizontal="center" vertical="center"/>
    </xf>
    <xf numFmtId="49" fontId="40" fillId="7" borderId="8" xfId="0" applyNumberFormat="1" applyFont="1" applyFill="1" applyBorder="1" applyAlignment="1">
      <alignment horizontal="center" vertical="center"/>
    </xf>
    <xf numFmtId="49" fontId="41" fillId="7" borderId="8" xfId="0" applyNumberFormat="1" applyFont="1" applyFill="1" applyBorder="1" applyAlignment="1">
      <alignment horizontal="center" vertical="center"/>
    </xf>
    <xf numFmtId="49" fontId="41" fillId="0" borderId="8" xfId="0" applyNumberFormat="1" applyFont="1" applyBorder="1" applyAlignment="1">
      <alignment horizontal="center" vertical="center"/>
    </xf>
    <xf numFmtId="41" fontId="41" fillId="0" borderId="8" xfId="2" applyFont="1" applyFill="1" applyBorder="1" applyAlignment="1">
      <alignment horizontal="center" vertical="center"/>
    </xf>
    <xf numFmtId="181" fontId="40" fillId="0" borderId="8" xfId="3" applyNumberFormat="1" applyFont="1" applyFill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49" fontId="38" fillId="0" borderId="8" xfId="0" applyNumberFormat="1" applyFont="1" applyBorder="1" applyAlignment="1">
      <alignment horizontal="center" vertical="center"/>
    </xf>
    <xf numFmtId="3" fontId="37" fillId="0" borderId="8" xfId="0" applyNumberFormat="1" applyFont="1" applyBorder="1" applyAlignment="1">
      <alignment horizontal="center" vertical="center"/>
    </xf>
    <xf numFmtId="49" fontId="38" fillId="13" borderId="8" xfId="0" applyNumberFormat="1" applyFont="1" applyFill="1" applyBorder="1" applyAlignment="1">
      <alignment horizontal="center" vertical="center"/>
    </xf>
    <xf numFmtId="49" fontId="38" fillId="10" borderId="8" xfId="0" applyNumberFormat="1" applyFont="1" applyFill="1" applyBorder="1" applyAlignment="1">
      <alignment horizontal="center" vertical="center"/>
    </xf>
    <xf numFmtId="49" fontId="38" fillId="4" borderId="8" xfId="0" applyNumberFormat="1" applyFont="1" applyFill="1" applyBorder="1" applyAlignment="1">
      <alignment horizontal="center" vertical="center"/>
    </xf>
    <xf numFmtId="49" fontId="38" fillId="6" borderId="8" xfId="0" applyNumberFormat="1" applyFont="1" applyFill="1" applyBorder="1" applyAlignment="1">
      <alignment horizontal="center" vertical="center"/>
    </xf>
    <xf numFmtId="49" fontId="37" fillId="0" borderId="6" xfId="0" applyNumberFormat="1" applyFont="1" applyBorder="1" applyAlignment="1">
      <alignment horizontal="center" vertical="center"/>
    </xf>
    <xf numFmtId="49" fontId="38" fillId="0" borderId="6" xfId="0" applyNumberFormat="1" applyFont="1" applyBorder="1" applyAlignment="1">
      <alignment horizontal="center" vertical="center"/>
    </xf>
    <xf numFmtId="49" fontId="37" fillId="0" borderId="4" xfId="0" applyNumberFormat="1" applyFont="1" applyBorder="1" applyAlignment="1">
      <alignment horizontal="center" vertical="center"/>
    </xf>
    <xf numFmtId="49" fontId="38" fillId="0" borderId="4" xfId="0" applyNumberFormat="1" applyFont="1" applyBorder="1" applyAlignment="1">
      <alignment horizontal="center" vertical="center"/>
    </xf>
    <xf numFmtId="49" fontId="38" fillId="10" borderId="4" xfId="0" applyNumberFormat="1" applyFont="1" applyFill="1" applyBorder="1" applyAlignment="1">
      <alignment horizontal="center" vertical="center"/>
    </xf>
    <xf numFmtId="0" fontId="37" fillId="0" borderId="2" xfId="4" applyFont="1" applyBorder="1" applyAlignment="1">
      <alignment horizontal="center" vertical="center"/>
    </xf>
    <xf numFmtId="49" fontId="37" fillId="0" borderId="2" xfId="4" applyNumberFormat="1" applyFont="1" applyBorder="1" applyAlignment="1">
      <alignment horizontal="center" vertical="center"/>
    </xf>
    <xf numFmtId="49" fontId="38" fillId="12" borderId="4" xfId="0" applyNumberFormat="1" applyFont="1" applyFill="1" applyBorder="1" applyAlignment="1">
      <alignment horizontal="center" vertical="center"/>
    </xf>
    <xf numFmtId="41" fontId="38" fillId="0" borderId="10" xfId="2" applyFont="1" applyFill="1" applyBorder="1" applyAlignment="1">
      <alignment horizontal="center" vertical="center"/>
    </xf>
    <xf numFmtId="41" fontId="38" fillId="0" borderId="9" xfId="2" applyFont="1" applyBorder="1" applyAlignment="1">
      <alignment horizontal="center" vertical="center"/>
    </xf>
    <xf numFmtId="41" fontId="38" fillId="0" borderId="11" xfId="2" applyFont="1" applyBorder="1" applyAlignment="1">
      <alignment horizontal="center" vertical="center"/>
    </xf>
    <xf numFmtId="41" fontId="38" fillId="0" borderId="0" xfId="2" applyFont="1" applyAlignment="1">
      <alignment horizontal="center" vertical="center"/>
    </xf>
    <xf numFmtId="41" fontId="38" fillId="0" borderId="12" xfId="2" applyFont="1" applyFill="1" applyBorder="1" applyAlignment="1">
      <alignment horizontal="center" vertical="center"/>
    </xf>
    <xf numFmtId="41" fontId="38" fillId="0" borderId="4" xfId="2" applyFont="1" applyFill="1" applyBorder="1" applyAlignment="1">
      <alignment horizontal="center" vertical="center"/>
    </xf>
    <xf numFmtId="41" fontId="38" fillId="0" borderId="4" xfId="2" applyFont="1" applyBorder="1" applyAlignment="1">
      <alignment horizontal="center" vertical="center"/>
    </xf>
    <xf numFmtId="41" fontId="38" fillId="0" borderId="5" xfId="2" applyFont="1" applyFill="1" applyBorder="1" applyAlignment="1">
      <alignment horizontal="center" vertical="center"/>
    </xf>
    <xf numFmtId="41" fontId="38" fillId="0" borderId="5" xfId="2" applyFont="1" applyBorder="1" applyAlignment="1">
      <alignment horizontal="center" vertical="center"/>
    </xf>
    <xf numFmtId="49" fontId="38" fillId="10" borderId="13" xfId="0" applyNumberFormat="1" applyFont="1" applyFill="1" applyBorder="1" applyAlignment="1">
      <alignment horizontal="center" vertical="center"/>
    </xf>
    <xf numFmtId="41" fontId="38" fillId="0" borderId="2" xfId="2" applyFont="1" applyBorder="1" applyAlignment="1">
      <alignment horizontal="center" vertical="center"/>
    </xf>
    <xf numFmtId="49" fontId="37" fillId="0" borderId="5" xfId="0" applyNumberFormat="1" applyFont="1" applyBorder="1" applyAlignment="1">
      <alignment horizontal="center" vertical="center"/>
    </xf>
    <xf numFmtId="49" fontId="38" fillId="0" borderId="5" xfId="0" applyNumberFormat="1" applyFont="1" applyBorder="1" applyAlignment="1">
      <alignment horizontal="center" vertical="center"/>
    </xf>
    <xf numFmtId="49" fontId="38" fillId="12" borderId="13" xfId="0" applyNumberFormat="1" applyFont="1" applyFill="1" applyBorder="1" applyAlignment="1">
      <alignment horizontal="center" vertical="center"/>
    </xf>
    <xf numFmtId="41" fontId="38" fillId="0" borderId="2" xfId="2" applyFont="1" applyFill="1" applyBorder="1" applyAlignment="1">
      <alignment horizontal="center" vertical="center"/>
    </xf>
    <xf numFmtId="0" fontId="31" fillId="0" borderId="0" xfId="0" applyFont="1">
      <alignment vertical="center"/>
    </xf>
    <xf numFmtId="0" fontId="31" fillId="13" borderId="0" xfId="0" applyFont="1" applyFill="1" applyAlignment="1">
      <alignment horizontal="center" vertical="center"/>
    </xf>
    <xf numFmtId="0" fontId="31" fillId="4" borderId="0" xfId="0" applyFont="1" applyFill="1" applyAlignment="1">
      <alignment horizontal="center" vertical="center"/>
    </xf>
    <xf numFmtId="0" fontId="31" fillId="6" borderId="0" xfId="0" applyFont="1" applyFill="1" applyAlignment="1">
      <alignment horizontal="center" vertical="center"/>
    </xf>
    <xf numFmtId="0" fontId="32" fillId="0" borderId="0" xfId="0" applyFont="1">
      <alignment vertical="center"/>
    </xf>
    <xf numFmtId="0" fontId="31" fillId="10" borderId="0" xfId="0" applyFont="1" applyFill="1" applyAlignment="1">
      <alignment horizontal="center" vertical="center"/>
    </xf>
    <xf numFmtId="0" fontId="31" fillId="11" borderId="0" xfId="0" applyFont="1" applyFill="1" applyAlignment="1">
      <alignment horizontal="center" vertical="center"/>
    </xf>
    <xf numFmtId="0" fontId="31" fillId="12" borderId="0" xfId="0" applyFont="1" applyFill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49" fontId="38" fillId="10" borderId="5" xfId="0" applyNumberFormat="1" applyFont="1" applyFill="1" applyBorder="1" applyAlignment="1">
      <alignment horizontal="center" vertical="center"/>
    </xf>
    <xf numFmtId="41" fontId="38" fillId="0" borderId="14" xfId="2" applyFont="1" applyBorder="1" applyAlignment="1">
      <alignment horizontal="center" vertical="center"/>
    </xf>
    <xf numFmtId="3" fontId="37" fillId="0" borderId="15" xfId="0" applyNumberFormat="1" applyFont="1" applyBorder="1" applyAlignment="1">
      <alignment horizontal="center" vertical="center"/>
    </xf>
    <xf numFmtId="49" fontId="38" fillId="10" borderId="2" xfId="0" applyNumberFormat="1" applyFont="1" applyFill="1" applyBorder="1" applyAlignment="1">
      <alignment horizontal="center" vertical="center"/>
    </xf>
    <xf numFmtId="3" fontId="37" fillId="0" borderId="2" xfId="0" applyNumberFormat="1" applyFont="1" applyBorder="1" applyAlignment="1">
      <alignment horizontal="center" vertical="center"/>
    </xf>
    <xf numFmtId="49" fontId="38" fillId="12" borderId="2" xfId="0" applyNumberFormat="1" applyFont="1" applyFill="1" applyBorder="1" applyAlignment="1">
      <alignment horizontal="center" vertical="center"/>
    </xf>
    <xf numFmtId="0" fontId="36" fillId="0" borderId="2" xfId="0" applyFont="1" applyBorder="1">
      <alignment vertical="center"/>
    </xf>
    <xf numFmtId="0" fontId="31" fillId="0" borderId="2" xfId="0" applyFont="1" applyBorder="1" applyAlignment="1">
      <alignment horizontal="center" vertical="center"/>
    </xf>
    <xf numFmtId="41" fontId="31" fillId="0" borderId="2" xfId="2" applyFont="1" applyBorder="1" applyAlignment="1">
      <alignment vertical="center"/>
    </xf>
    <xf numFmtId="41" fontId="31" fillId="0" borderId="2" xfId="2" applyFont="1" applyBorder="1" applyAlignment="1">
      <alignment horizontal="center" vertical="center"/>
    </xf>
    <xf numFmtId="187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14" borderId="0" xfId="0" applyFont="1" applyFill="1" applyAlignment="1">
      <alignment horizontal="center" vertical="center"/>
    </xf>
    <xf numFmtId="180" fontId="4" fillId="14" borderId="0" xfId="0" applyNumberFormat="1" applyFont="1" applyFill="1" applyAlignment="1">
      <alignment horizontal="center" vertical="center"/>
    </xf>
    <xf numFmtId="188" fontId="0" fillId="0" borderId="0" xfId="0" applyNumberFormat="1">
      <alignment vertical="center"/>
    </xf>
    <xf numFmtId="184" fontId="0" fillId="0" borderId="0" xfId="0" applyNumberFormat="1">
      <alignment vertical="center"/>
    </xf>
    <xf numFmtId="0" fontId="42" fillId="0" borderId="0" xfId="0" applyFont="1">
      <alignment vertical="center"/>
    </xf>
    <xf numFmtId="189" fontId="43" fillId="0" borderId="0" xfId="0" applyNumberFormat="1" applyFont="1">
      <alignment vertical="center"/>
    </xf>
    <xf numFmtId="180" fontId="43" fillId="0" borderId="0" xfId="0" applyNumberFormat="1" applyFont="1">
      <alignment vertical="center"/>
    </xf>
    <xf numFmtId="0" fontId="43" fillId="0" borderId="0" xfId="0" applyFont="1" applyAlignment="1">
      <alignment vertical="center" wrapText="1"/>
    </xf>
    <xf numFmtId="189" fontId="0" fillId="0" borderId="0" xfId="0" applyNumberFormat="1">
      <alignment vertical="center"/>
    </xf>
    <xf numFmtId="190" fontId="0" fillId="0" borderId="0" xfId="0" applyNumberFormat="1">
      <alignment vertical="center"/>
    </xf>
    <xf numFmtId="24" fontId="0" fillId="0" borderId="0" xfId="0" applyNumberFormat="1">
      <alignment vertical="center"/>
    </xf>
    <xf numFmtId="180" fontId="4" fillId="0" borderId="0" xfId="0" applyNumberFormat="1" applyFont="1">
      <alignment vertical="center"/>
    </xf>
    <xf numFmtId="0" fontId="0" fillId="0" borderId="0" xfId="0" applyAlignment="1">
      <alignment vertical="center" wrapText="1"/>
    </xf>
    <xf numFmtId="0" fontId="30" fillId="0" borderId="2" xfId="0" applyFont="1" applyBorder="1">
      <alignment vertical="center"/>
    </xf>
    <xf numFmtId="0" fontId="31" fillId="11" borderId="2" xfId="0" applyFont="1" applyFill="1" applyBorder="1" applyAlignment="1">
      <alignment horizontal="center" vertical="center"/>
    </xf>
    <xf numFmtId="0" fontId="44" fillId="0" borderId="2" xfId="0" applyFont="1" applyBorder="1">
      <alignment vertical="center"/>
    </xf>
    <xf numFmtId="3" fontId="45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9" fontId="39" fillId="5" borderId="0" xfId="0" applyNumberFormat="1" applyFont="1" applyFill="1" applyAlignment="1">
      <alignment horizontal="center" vertical="center"/>
    </xf>
    <xf numFmtId="181" fontId="40" fillId="0" borderId="0" xfId="3" applyNumberFormat="1" applyFont="1" applyFill="1" applyBorder="1" applyAlignment="1">
      <alignment horizontal="center" vertical="center"/>
    </xf>
    <xf numFmtId="3" fontId="37" fillId="0" borderId="0" xfId="0" applyNumberFormat="1" applyFont="1" applyAlignment="1">
      <alignment horizontal="center" vertical="center"/>
    </xf>
    <xf numFmtId="0" fontId="46" fillId="0" borderId="0" xfId="0" applyFont="1">
      <alignment vertical="center"/>
    </xf>
    <xf numFmtId="41" fontId="31" fillId="0" borderId="0" xfId="0" applyNumberFormat="1" applyFont="1" applyAlignment="1">
      <alignment horizontal="center" vertical="center"/>
    </xf>
    <xf numFmtId="41" fontId="13" fillId="0" borderId="0" xfId="2" applyFont="1">
      <alignment vertical="center"/>
    </xf>
    <xf numFmtId="49" fontId="38" fillId="13" borderId="4" xfId="0" applyNumberFormat="1" applyFont="1" applyFill="1" applyBorder="1" applyAlignment="1">
      <alignment horizontal="center" vertical="center"/>
    </xf>
    <xf numFmtId="0" fontId="31" fillId="13" borderId="2" xfId="0" applyFont="1" applyFill="1" applyBorder="1" applyAlignment="1">
      <alignment horizontal="center" vertical="center"/>
    </xf>
    <xf numFmtId="0" fontId="31" fillId="17" borderId="0" xfId="0" applyFont="1" applyFill="1" applyAlignment="1">
      <alignment horizontal="center" vertical="center"/>
    </xf>
    <xf numFmtId="49" fontId="38" fillId="17" borderId="4" xfId="0" applyNumberFormat="1" applyFont="1" applyFill="1" applyBorder="1" applyAlignment="1">
      <alignment horizontal="center" vertical="center"/>
    </xf>
    <xf numFmtId="0" fontId="31" fillId="17" borderId="2" xfId="0" applyFont="1" applyFill="1" applyBorder="1" applyAlignment="1">
      <alignment horizontal="center" vertical="center"/>
    </xf>
    <xf numFmtId="49" fontId="39" fillId="4" borderId="8" xfId="0" applyNumberFormat="1" applyFont="1" applyFill="1" applyBorder="1" applyAlignment="1">
      <alignment horizontal="center" vertical="center"/>
    </xf>
    <xf numFmtId="49" fontId="47" fillId="4" borderId="8" xfId="0" applyNumberFormat="1" applyFont="1" applyFill="1" applyBorder="1" applyAlignment="1">
      <alignment horizontal="center" vertical="center"/>
    </xf>
    <xf numFmtId="49" fontId="38" fillId="6" borderId="4" xfId="0" applyNumberFormat="1" applyFont="1" applyFill="1" applyBorder="1" applyAlignment="1">
      <alignment horizontal="center" vertical="center"/>
    </xf>
    <xf numFmtId="49" fontId="38" fillId="6" borderId="2" xfId="0" applyNumberFormat="1" applyFont="1" applyFill="1" applyBorder="1" applyAlignment="1">
      <alignment horizontal="center" vertical="center"/>
    </xf>
    <xf numFmtId="49" fontId="38" fillId="4" borderId="4" xfId="0" applyNumberFormat="1" applyFont="1" applyFill="1" applyBorder="1" applyAlignment="1">
      <alignment horizontal="center" vertical="center"/>
    </xf>
    <xf numFmtId="49" fontId="38" fillId="4" borderId="2" xfId="0" applyNumberFormat="1" applyFont="1" applyFill="1" applyBorder="1" applyAlignment="1">
      <alignment horizontal="center" vertical="center"/>
    </xf>
    <xf numFmtId="0" fontId="31" fillId="18" borderId="0" xfId="0" applyFont="1" applyFill="1" applyAlignment="1">
      <alignment horizontal="center" vertical="center"/>
    </xf>
    <xf numFmtId="49" fontId="38" fillId="18" borderId="8" xfId="0" applyNumberFormat="1" applyFont="1" applyFill="1" applyBorder="1" applyAlignment="1">
      <alignment horizontal="center" vertical="center"/>
    </xf>
    <xf numFmtId="49" fontId="38" fillId="18" borderId="4" xfId="0" applyNumberFormat="1" applyFont="1" applyFill="1" applyBorder="1" applyAlignment="1">
      <alignment horizontal="center" vertical="center"/>
    </xf>
    <xf numFmtId="49" fontId="38" fillId="18" borderId="0" xfId="0" applyNumberFormat="1" applyFont="1" applyFill="1" applyAlignment="1">
      <alignment horizontal="center" vertical="center"/>
    </xf>
    <xf numFmtId="0" fontId="38" fillId="18" borderId="0" xfId="0" applyFont="1" applyFill="1" applyAlignment="1">
      <alignment horizontal="center" vertical="center"/>
    </xf>
    <xf numFmtId="41" fontId="48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180" fontId="8" fillId="0" borderId="0" xfId="2" applyNumberFormat="1" applyFont="1" applyFill="1" applyBorder="1">
      <alignment vertical="center"/>
    </xf>
    <xf numFmtId="0" fontId="0" fillId="0" borderId="2" xfId="0" applyBorder="1">
      <alignment vertical="center"/>
    </xf>
    <xf numFmtId="3" fontId="0" fillId="0" borderId="2" xfId="0" applyNumberFormat="1" applyBorder="1">
      <alignment vertical="center"/>
    </xf>
    <xf numFmtId="0" fontId="5" fillId="15" borderId="2" xfId="0" applyFont="1" applyFill="1" applyBorder="1" applyAlignment="1">
      <alignment horizontal="center" vertical="center"/>
    </xf>
    <xf numFmtId="0" fontId="5" fillId="16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83" fontId="35" fillId="0" borderId="2" xfId="0" applyNumberFormat="1" applyFont="1" applyBorder="1" applyAlignment="1">
      <alignment horizontal="center" vertical="center"/>
    </xf>
    <xf numFmtId="177" fontId="0" fillId="0" borderId="2" xfId="1" applyFont="1" applyFill="1" applyBorder="1" applyAlignment="1">
      <alignment horizontal="center" vertical="center"/>
    </xf>
    <xf numFmtId="184" fontId="0" fillId="0" borderId="2" xfId="1" applyNumberFormat="1" applyFont="1" applyFill="1" applyBorder="1" applyAlignment="1">
      <alignment horizontal="center" vertical="center"/>
    </xf>
    <xf numFmtId="186" fontId="0" fillId="0" borderId="2" xfId="1" applyNumberFormat="1" applyFont="1" applyFill="1" applyBorder="1" applyAlignment="1">
      <alignment horizontal="center" vertical="center"/>
    </xf>
    <xf numFmtId="0" fontId="10" fillId="19" borderId="2" xfId="0" applyFont="1" applyFill="1" applyBorder="1" applyAlignment="1">
      <alignment horizontal="center" vertical="center"/>
    </xf>
    <xf numFmtId="0" fontId="10" fillId="19" borderId="2" xfId="0" applyFont="1" applyFill="1" applyBorder="1" applyAlignment="1">
      <alignment vertical="center" wrapText="1"/>
    </xf>
    <xf numFmtId="177" fontId="10" fillId="19" borderId="2" xfId="1" applyFont="1" applyFill="1" applyBorder="1" applyAlignment="1">
      <alignment vertical="center"/>
    </xf>
    <xf numFmtId="0" fontId="4" fillId="0" borderId="0" xfId="0" applyFont="1">
      <alignment vertical="center"/>
    </xf>
    <xf numFmtId="0" fontId="4" fillId="14" borderId="2" xfId="0" applyFont="1" applyFill="1" applyBorder="1" applyAlignment="1">
      <alignment horizontal="center" vertical="center"/>
    </xf>
    <xf numFmtId="24" fontId="0" fillId="0" borderId="2" xfId="0" applyNumberFormat="1" applyBorder="1" applyAlignment="1">
      <alignment horizontal="center" vertical="center"/>
    </xf>
    <xf numFmtId="190" fontId="4" fillId="0" borderId="0" xfId="0" applyNumberFormat="1" applyFont="1">
      <alignment vertical="center"/>
    </xf>
    <xf numFmtId="24" fontId="4" fillId="0" borderId="2" xfId="0" applyNumberFormat="1" applyFont="1" applyBorder="1">
      <alignment vertical="center"/>
    </xf>
    <xf numFmtId="187" fontId="0" fillId="0" borderId="2" xfId="0" applyNumberFormat="1" applyBorder="1">
      <alignment vertical="center"/>
    </xf>
    <xf numFmtId="191" fontId="0" fillId="0" borderId="0" xfId="0" applyNumberFormat="1">
      <alignment vertical="center"/>
    </xf>
    <xf numFmtId="187" fontId="4" fillId="0" borderId="2" xfId="0" applyNumberFormat="1" applyFont="1" applyBorder="1">
      <alignment vertical="center"/>
    </xf>
    <xf numFmtId="191" fontId="4" fillId="0" borderId="0" xfId="0" applyNumberFormat="1" applyFont="1">
      <alignment vertical="center"/>
    </xf>
    <xf numFmtId="187" fontId="50" fillId="0" borderId="0" xfId="0" applyNumberFormat="1" applyFont="1">
      <alignment vertical="center"/>
    </xf>
    <xf numFmtId="0" fontId="34" fillId="0" borderId="1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179" fontId="12" fillId="0" borderId="0" xfId="0" applyNumberFormat="1" applyFont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80" fontId="19" fillId="0" borderId="0" xfId="0" applyNumberFormat="1" applyFont="1" applyAlignment="1">
      <alignment horizontal="right" vertical="center"/>
    </xf>
    <xf numFmtId="24" fontId="0" fillId="0" borderId="1" xfId="0" applyNumberFormat="1" applyBorder="1" applyAlignment="1">
      <alignment horizontal="center" vertical="center"/>
    </xf>
    <xf numFmtId="24" fontId="0" fillId="0" borderId="3" xfId="0" applyNumberFormat="1" applyBorder="1" applyAlignment="1">
      <alignment horizontal="center" vertical="center"/>
    </xf>
  </cellXfs>
  <cellStyles count="5">
    <cellStyle name="쉼표" xfId="3" builtinId="3"/>
    <cellStyle name="쉼표 [0]" xfId="2" builtinId="6"/>
    <cellStyle name="통화 [0]" xfId="1" builtinId="7"/>
    <cellStyle name="표준" xfId="0" builtinId="0"/>
    <cellStyle name="표준 2" xfId="4" xr:uid="{F6780244-0777-454E-9CFA-6DE71B7DC5F4}"/>
  </cellStyles>
  <dxfs count="0"/>
  <tableStyles count="0" defaultTableStyle="TableStyleMedium2" defaultPivotStyle="PivotStyleLight16"/>
  <colors>
    <mruColors>
      <color rgb="FFF8DDD8"/>
      <color rgb="FFFFC000"/>
      <color rgb="FFFFFF00"/>
      <color rgb="FFDDEBF7"/>
      <color rgb="FFE2EFDA"/>
      <color rgb="FFFCE4D6"/>
      <color rgb="FF82FF65"/>
      <color rgb="FFC5FFB7"/>
      <color rgb="FF92D05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AFICO/2023/GFFC/&#52509;&#54924;/&#50696;&#49328;&#51088;&#47308;/IAFICO%20Budget%202023%20Closing%202024%20Plan_07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3 and 2024 Overview"/>
      <sheetName val="2023 은행 입출금 1.1~"/>
      <sheetName val="2023 GFFC"/>
    </sheetNames>
    <sheetDataSet>
      <sheetData sheetId="0"/>
      <sheetData sheetId="1">
        <row r="3">
          <cell r="H3">
            <v>53624870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DE273-9A67-4414-B67E-98C0E31E4711}">
  <dimension ref="B1:N36"/>
  <sheetViews>
    <sheetView zoomScale="80" zoomScaleNormal="80" workbookViewId="0">
      <selection activeCell="F23" sqref="F23:H36"/>
    </sheetView>
  </sheetViews>
  <sheetFormatPr defaultColWidth="7.44140625" defaultRowHeight="19.5"/>
  <cols>
    <col min="2" max="2" width="4" customWidth="1"/>
    <col min="3" max="3" width="73.77734375" bestFit="1" customWidth="1"/>
    <col min="4" max="4" width="22.109375" bestFit="1" customWidth="1"/>
    <col min="5" max="5" width="4.44140625" customWidth="1"/>
    <col min="6" max="6" width="45.33203125" customWidth="1"/>
    <col min="7" max="7" width="27.109375" customWidth="1"/>
    <col min="8" max="8" width="18.88671875" customWidth="1"/>
    <col min="9" max="9" width="4" customWidth="1"/>
    <col min="10" max="10" width="12.5546875" bestFit="1" customWidth="1"/>
  </cols>
  <sheetData>
    <row r="1" spans="2:14">
      <c r="F1" s="7"/>
      <c r="G1" s="7"/>
      <c r="H1" s="7"/>
      <c r="I1" s="7"/>
    </row>
    <row r="3" spans="2:14">
      <c r="B3" s="3" t="s">
        <v>113</v>
      </c>
      <c r="F3" s="11" t="s">
        <v>11</v>
      </c>
      <c r="G3" s="11"/>
      <c r="H3" s="11"/>
      <c r="I3" s="11"/>
    </row>
    <row r="4" spans="2:14">
      <c r="F4" s="11" t="s">
        <v>114</v>
      </c>
      <c r="G4" s="11"/>
      <c r="H4" s="11"/>
      <c r="I4" s="11"/>
    </row>
    <row r="5" spans="2:14">
      <c r="B5" s="2"/>
      <c r="C5" s="6" t="s">
        <v>7</v>
      </c>
      <c r="D5" s="4" t="s">
        <v>3</v>
      </c>
      <c r="E5" s="10"/>
      <c r="F5" s="217" t="s">
        <v>9</v>
      </c>
      <c r="G5" s="218"/>
      <c r="H5" s="12" t="s">
        <v>4</v>
      </c>
      <c r="I5" s="29"/>
    </row>
    <row r="6" spans="2:14" ht="35.25" customHeight="1">
      <c r="B6" s="154">
        <v>1</v>
      </c>
      <c r="C6" s="5" t="s">
        <v>324</v>
      </c>
      <c r="D6" s="15">
        <f>H13</f>
        <v>13738502</v>
      </c>
      <c r="E6" s="8"/>
      <c r="F6" s="221" t="s">
        <v>350</v>
      </c>
      <c r="G6" s="222"/>
      <c r="H6" s="26">
        <f>'[1]2023 은행 입출금 1.1~'!H3</f>
        <v>53624870</v>
      </c>
      <c r="I6" s="30"/>
    </row>
    <row r="7" spans="2:14">
      <c r="B7" s="154">
        <v>2</v>
      </c>
      <c r="C7" s="5" t="s">
        <v>334</v>
      </c>
      <c r="D7" s="16">
        <f>H14</f>
        <v>5938942</v>
      </c>
      <c r="E7" s="8"/>
      <c r="F7" s="221" t="s">
        <v>147</v>
      </c>
      <c r="G7" s="222"/>
      <c r="H7" s="15">
        <v>12198820</v>
      </c>
      <c r="I7" s="28"/>
    </row>
    <row r="8" spans="2:14" ht="58.5">
      <c r="B8" s="154">
        <v>3</v>
      </c>
      <c r="C8" s="5" t="s">
        <v>337</v>
      </c>
      <c r="D8" s="15">
        <f>H15</f>
        <v>2983579</v>
      </c>
      <c r="E8" s="8"/>
      <c r="F8" s="221" t="s">
        <v>352</v>
      </c>
      <c r="G8" s="222"/>
      <c r="H8" s="15">
        <v>5754941</v>
      </c>
      <c r="I8" s="28"/>
    </row>
    <row r="9" spans="2:14" ht="39">
      <c r="B9" s="154">
        <v>4</v>
      </c>
      <c r="C9" s="5" t="s">
        <v>336</v>
      </c>
      <c r="D9" s="15">
        <f>H16</f>
        <v>67110</v>
      </c>
      <c r="E9" s="8"/>
      <c r="F9" s="221" t="s">
        <v>148</v>
      </c>
      <c r="G9" s="222"/>
      <c r="H9" s="15">
        <v>2152516</v>
      </c>
      <c r="I9" s="31"/>
      <c r="J9" s="27"/>
    </row>
    <row r="10" spans="2:14" ht="39">
      <c r="B10" s="155">
        <v>5</v>
      </c>
      <c r="C10" s="21" t="s">
        <v>8</v>
      </c>
      <c r="D10" s="22">
        <f>SUM(D1:D9)</f>
        <v>22728133</v>
      </c>
      <c r="E10" s="8"/>
      <c r="F10" s="221" t="s">
        <v>353</v>
      </c>
      <c r="G10" s="222"/>
      <c r="H10" s="15">
        <v>32502</v>
      </c>
      <c r="I10" s="31"/>
      <c r="J10" s="27"/>
    </row>
    <row r="11" spans="2:14">
      <c r="B11" s="180"/>
      <c r="C11" s="181"/>
      <c r="D11" s="28"/>
      <c r="E11" s="8"/>
      <c r="F11" s="221" t="s">
        <v>5</v>
      </c>
      <c r="G11" s="222"/>
      <c r="H11" s="13">
        <f>SUM(H6:H10)</f>
        <v>73763649</v>
      </c>
      <c r="I11" s="31"/>
      <c r="K11" s="216"/>
      <c r="L11" s="216"/>
      <c r="M11" s="216"/>
      <c r="N11" s="216"/>
    </row>
    <row r="12" spans="2:14">
      <c r="B12" s="180"/>
      <c r="C12" s="181"/>
      <c r="D12" s="28"/>
      <c r="E12" s="8"/>
      <c r="F12" s="217" t="s">
        <v>6</v>
      </c>
      <c r="G12" s="218"/>
      <c r="H12" s="14"/>
      <c r="I12" s="28"/>
    </row>
    <row r="13" spans="2:14" ht="39" customHeight="1">
      <c r="B13" s="180"/>
      <c r="C13" s="181"/>
      <c r="D13" s="182"/>
      <c r="E13" s="8"/>
      <c r="F13" s="219" t="s">
        <v>324</v>
      </c>
      <c r="G13" s="220"/>
      <c r="H13" s="13">
        <v>13738502</v>
      </c>
      <c r="I13" s="31"/>
    </row>
    <row r="14" spans="2:14">
      <c r="B14" s="180"/>
      <c r="C14" s="181"/>
      <c r="D14" s="182"/>
      <c r="E14" s="8"/>
      <c r="F14" s="221" t="s">
        <v>334</v>
      </c>
      <c r="G14" s="222"/>
      <c r="H14" s="15">
        <v>5938942</v>
      </c>
      <c r="I14" s="31"/>
    </row>
    <row r="15" spans="2:14" ht="51.75" customHeight="1">
      <c r="B15" s="180"/>
      <c r="C15" s="181"/>
      <c r="D15" s="182"/>
      <c r="E15" s="9"/>
      <c r="F15" s="219" t="s">
        <v>335</v>
      </c>
      <c r="G15" s="222"/>
      <c r="H15" s="13">
        <v>2983579</v>
      </c>
      <c r="I15" s="31"/>
    </row>
    <row r="16" spans="2:14" ht="37.35" customHeight="1">
      <c r="F16" s="219" t="s">
        <v>336</v>
      </c>
      <c r="G16" s="220"/>
      <c r="H16" s="13">
        <v>67110</v>
      </c>
      <c r="I16" s="31"/>
    </row>
    <row r="17" spans="2:8">
      <c r="C17" s="27"/>
      <c r="D17" s="27"/>
      <c r="F17" s="208" t="s">
        <v>10</v>
      </c>
      <c r="G17" s="209"/>
      <c r="H17" s="13">
        <f>SUM(H13:H16)</f>
        <v>22728133</v>
      </c>
    </row>
    <row r="18" spans="2:8">
      <c r="C18" s="27"/>
      <c r="D18" s="27"/>
      <c r="F18" s="214" t="s">
        <v>349</v>
      </c>
      <c r="G18" s="215"/>
      <c r="H18" s="17">
        <f>H11-H17</f>
        <v>51035516</v>
      </c>
    </row>
    <row r="21" spans="2:8">
      <c r="B21" s="3" t="s">
        <v>116</v>
      </c>
      <c r="F21" s="3" t="s">
        <v>117</v>
      </c>
    </row>
    <row r="22" spans="2:8">
      <c r="C22" s="3"/>
      <c r="F22" s="11" t="s">
        <v>348</v>
      </c>
    </row>
    <row r="23" spans="2:8">
      <c r="B23" s="37"/>
      <c r="C23" s="6" t="s">
        <v>7</v>
      </c>
      <c r="D23" s="4" t="s">
        <v>3</v>
      </c>
      <c r="F23" s="210" t="s">
        <v>118</v>
      </c>
      <c r="G23" s="211"/>
      <c r="H23" s="40" t="s">
        <v>119</v>
      </c>
    </row>
    <row r="24" spans="2:8">
      <c r="B24" s="156">
        <v>1</v>
      </c>
      <c r="C24" s="38" t="s">
        <v>346</v>
      </c>
      <c r="D24" s="39">
        <f>H29</f>
        <v>1000000</v>
      </c>
      <c r="F24" s="206" t="s">
        <v>351</v>
      </c>
      <c r="G24" s="207"/>
      <c r="H24" s="41">
        <f>H18</f>
        <v>51035516</v>
      </c>
    </row>
    <row r="25" spans="2:8">
      <c r="B25" s="156">
        <v>2</v>
      </c>
      <c r="C25" s="38" t="s">
        <v>338</v>
      </c>
      <c r="D25" s="39">
        <f t="shared" ref="D25:D30" si="0">H30</f>
        <v>15000000</v>
      </c>
      <c r="F25" s="206" t="s">
        <v>120</v>
      </c>
      <c r="G25" s="207"/>
      <c r="H25" s="42">
        <v>15000000</v>
      </c>
    </row>
    <row r="26" spans="2:8">
      <c r="B26" s="156">
        <v>3</v>
      </c>
      <c r="C26" s="38" t="s">
        <v>340</v>
      </c>
      <c r="D26" s="39">
        <f t="shared" si="0"/>
        <v>1000000</v>
      </c>
      <c r="F26" s="206" t="s">
        <v>121</v>
      </c>
      <c r="G26" s="207"/>
      <c r="H26" s="42">
        <v>15000000</v>
      </c>
    </row>
    <row r="27" spans="2:8">
      <c r="B27" s="156">
        <v>4</v>
      </c>
      <c r="C27" s="38" t="s">
        <v>347</v>
      </c>
      <c r="D27" s="39">
        <f t="shared" si="0"/>
        <v>1000000</v>
      </c>
      <c r="F27" s="208" t="s">
        <v>122</v>
      </c>
      <c r="G27" s="209"/>
      <c r="H27" s="43">
        <f>SUM(H24:H26)</f>
        <v>81035516</v>
      </c>
    </row>
    <row r="28" spans="2:8">
      <c r="B28" s="156">
        <v>5</v>
      </c>
      <c r="C28" s="38" t="s">
        <v>342</v>
      </c>
      <c r="D28" s="39">
        <f t="shared" si="0"/>
        <v>7000000</v>
      </c>
      <c r="F28" s="210" t="s">
        <v>123</v>
      </c>
      <c r="G28" s="211"/>
      <c r="H28" s="44"/>
    </row>
    <row r="29" spans="2:8" ht="17.25" customHeight="1">
      <c r="B29" s="156">
        <v>6</v>
      </c>
      <c r="C29" s="38" t="s">
        <v>344</v>
      </c>
      <c r="D29" s="39">
        <f t="shared" si="0"/>
        <v>2000000</v>
      </c>
      <c r="F29" s="212" t="s">
        <v>124</v>
      </c>
      <c r="G29" s="213"/>
      <c r="H29" s="41">
        <v>1000000</v>
      </c>
    </row>
    <row r="30" spans="2:8">
      <c r="B30" s="193">
        <v>7</v>
      </c>
      <c r="C30" s="194" t="s">
        <v>131</v>
      </c>
      <c r="D30" s="195">
        <f t="shared" si="0"/>
        <v>27000000</v>
      </c>
      <c r="F30" s="212" t="s">
        <v>339</v>
      </c>
      <c r="G30" s="213"/>
      <c r="H30" s="45">
        <v>15000000</v>
      </c>
    </row>
    <row r="31" spans="2:8">
      <c r="F31" s="212" t="s">
        <v>341</v>
      </c>
      <c r="G31" s="213"/>
      <c r="H31" s="41">
        <v>1000000</v>
      </c>
    </row>
    <row r="32" spans="2:8">
      <c r="F32" s="212" t="s">
        <v>125</v>
      </c>
      <c r="G32" s="213"/>
      <c r="H32" s="41">
        <v>1000000</v>
      </c>
    </row>
    <row r="33" spans="6:8">
      <c r="F33" s="206" t="s">
        <v>343</v>
      </c>
      <c r="G33" s="207"/>
      <c r="H33" s="41">
        <v>7000000</v>
      </c>
    </row>
    <row r="34" spans="6:8" ht="42" customHeight="1">
      <c r="F34" s="212" t="s">
        <v>345</v>
      </c>
      <c r="G34" s="207"/>
      <c r="H34" s="41">
        <v>2000000</v>
      </c>
    </row>
    <row r="35" spans="6:8">
      <c r="F35" s="206" t="s">
        <v>126</v>
      </c>
      <c r="G35" s="207"/>
      <c r="H35" s="41">
        <f>SUM(H29:H34)</f>
        <v>27000000</v>
      </c>
    </row>
    <row r="36" spans="6:8">
      <c r="F36" s="208" t="s">
        <v>127</v>
      </c>
      <c r="G36" s="209"/>
      <c r="H36" s="46">
        <f>H27-H35</f>
        <v>54035516</v>
      </c>
    </row>
  </sheetData>
  <mergeCells count="29">
    <mergeCell ref="F10:G10"/>
    <mergeCell ref="F11:G11"/>
    <mergeCell ref="F5:G5"/>
    <mergeCell ref="F6:G6"/>
    <mergeCell ref="F7:G7"/>
    <mergeCell ref="F8:G8"/>
    <mergeCell ref="F9:G9"/>
    <mergeCell ref="K11:N11"/>
    <mergeCell ref="F12:G12"/>
    <mergeCell ref="F13:G13"/>
    <mergeCell ref="F14:G14"/>
    <mergeCell ref="F16:G16"/>
    <mergeCell ref="F15:G15"/>
    <mergeCell ref="F17:G17"/>
    <mergeCell ref="F18:G18"/>
    <mergeCell ref="F23:G23"/>
    <mergeCell ref="F24:G24"/>
    <mergeCell ref="F25:G25"/>
    <mergeCell ref="F26:G26"/>
    <mergeCell ref="F27:G27"/>
    <mergeCell ref="F28:G28"/>
    <mergeCell ref="F35:G35"/>
    <mergeCell ref="F36:G36"/>
    <mergeCell ref="F29:G29"/>
    <mergeCell ref="F30:G30"/>
    <mergeCell ref="F31:G31"/>
    <mergeCell ref="F32:G32"/>
    <mergeCell ref="F33:G33"/>
    <mergeCell ref="F34:G34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9"/>
  <sheetViews>
    <sheetView tabSelected="1" topLeftCell="A79" zoomScale="80" zoomScaleNormal="80" workbookViewId="0">
      <selection activeCell="C95" sqref="C95"/>
    </sheetView>
  </sheetViews>
  <sheetFormatPr defaultRowHeight="19.5"/>
  <cols>
    <col min="1" max="1" width="8.88671875" style="34"/>
    <col min="2" max="2" width="19.21875" style="35" customWidth="1"/>
    <col min="3" max="3" width="24.109375" style="35" customWidth="1"/>
    <col min="4" max="4" width="41.33203125" style="35" customWidth="1"/>
    <col min="5" max="5" width="11.33203125" style="53" bestFit="1" customWidth="1"/>
    <col min="6" max="6" width="11" style="36" customWidth="1"/>
    <col min="7" max="10" width="13.33203125" customWidth="1"/>
    <col min="11" max="11" width="10.44140625" customWidth="1"/>
    <col min="12" max="12" width="58.88671875" bestFit="1" customWidth="1"/>
    <col min="13" max="13" width="12" customWidth="1"/>
    <col min="14" max="14" width="14.88671875" customWidth="1"/>
    <col min="15" max="15" width="11.44140625" customWidth="1"/>
  </cols>
  <sheetData>
    <row r="1" spans="1:25">
      <c r="A1"/>
    </row>
    <row r="2" spans="1:25">
      <c r="A2" s="76" t="s">
        <v>12</v>
      </c>
      <c r="B2" s="77" t="s">
        <v>13</v>
      </c>
      <c r="C2" s="78" t="s">
        <v>54</v>
      </c>
      <c r="D2" s="78" t="s">
        <v>106</v>
      </c>
      <c r="E2" s="79" t="s">
        <v>14</v>
      </c>
      <c r="F2" s="79" t="s">
        <v>15</v>
      </c>
      <c r="G2" s="78" t="s">
        <v>16</v>
      </c>
      <c r="H2" s="157"/>
      <c r="I2" s="157" t="s">
        <v>309</v>
      </c>
      <c r="J2" s="157" t="s">
        <v>310</v>
      </c>
      <c r="K2" s="57"/>
      <c r="L2" s="58"/>
      <c r="M2" s="58"/>
      <c r="N2" s="58"/>
      <c r="O2" s="58"/>
      <c r="P2" s="18"/>
      <c r="Q2" s="18"/>
    </row>
    <row r="3" spans="1:25" s="23" customFormat="1">
      <c r="A3" s="80"/>
      <c r="B3" s="81"/>
      <c r="C3" s="82" t="s">
        <v>17</v>
      </c>
      <c r="D3" s="82"/>
      <c r="E3" s="83"/>
      <c r="F3" s="83"/>
      <c r="G3" s="84">
        <v>53624870</v>
      </c>
      <c r="H3" s="158"/>
      <c r="I3" s="158"/>
      <c r="J3" s="158"/>
      <c r="K3" s="59"/>
      <c r="L3" s="59"/>
      <c r="M3" s="59"/>
      <c r="N3" s="59"/>
      <c r="O3" s="59"/>
      <c r="P3" s="18"/>
      <c r="Q3" s="32"/>
      <c r="R3" s="32"/>
      <c r="S3" s="32"/>
      <c r="T3" s="33"/>
      <c r="U3" s="33"/>
      <c r="V3" s="32"/>
      <c r="W3" s="33"/>
      <c r="X3" s="32"/>
      <c r="Y3" s="32"/>
    </row>
    <row r="4" spans="1:25">
      <c r="A4" s="72" t="s">
        <v>41</v>
      </c>
      <c r="B4" s="85" t="s">
        <v>20</v>
      </c>
      <c r="C4" s="86" t="s">
        <v>21</v>
      </c>
      <c r="D4" s="91" t="s">
        <v>115</v>
      </c>
      <c r="E4" s="73">
        <v>763960</v>
      </c>
      <c r="F4" s="73">
        <v>0</v>
      </c>
      <c r="G4" s="87">
        <f>G3-E4+F4</f>
        <v>52860910</v>
      </c>
      <c r="H4" s="159"/>
      <c r="I4" s="159"/>
      <c r="J4" s="159"/>
      <c r="K4" s="60"/>
      <c r="L4" s="61"/>
      <c r="M4" s="61"/>
      <c r="N4" s="58"/>
      <c r="O4" s="62"/>
      <c r="P4" s="18"/>
      <c r="Q4" s="18"/>
    </row>
    <row r="5" spans="1:25">
      <c r="A5" s="72" t="s">
        <v>42</v>
      </c>
      <c r="B5" s="85" t="s">
        <v>22</v>
      </c>
      <c r="C5" s="86" t="s">
        <v>23</v>
      </c>
      <c r="D5" s="168" t="s">
        <v>150</v>
      </c>
      <c r="E5" s="73">
        <v>60</v>
      </c>
      <c r="F5" s="73">
        <v>0</v>
      </c>
      <c r="G5" s="87">
        <f t="shared" ref="G5:G60" si="0">G4-E5+F5</f>
        <v>52860850</v>
      </c>
      <c r="H5" s="159"/>
      <c r="I5" s="159"/>
      <c r="J5" s="159"/>
      <c r="K5" s="61"/>
      <c r="L5" s="61"/>
      <c r="M5" s="61"/>
      <c r="N5" s="58"/>
      <c r="O5" s="63"/>
      <c r="P5" s="18"/>
      <c r="Q5" s="24"/>
      <c r="R5" s="25"/>
      <c r="S5" s="24"/>
      <c r="T5" s="24"/>
      <c r="U5" s="25"/>
      <c r="V5" s="25"/>
      <c r="W5" s="25"/>
      <c r="X5" s="25"/>
      <c r="Y5" s="25"/>
    </row>
    <row r="6" spans="1:25">
      <c r="A6" s="72" t="s">
        <v>18</v>
      </c>
      <c r="B6" s="85" t="s">
        <v>24</v>
      </c>
      <c r="C6" s="86" t="s">
        <v>25</v>
      </c>
      <c r="D6" s="88" t="s">
        <v>128</v>
      </c>
      <c r="E6" s="73">
        <v>501000</v>
      </c>
      <c r="F6" s="73">
        <v>0</v>
      </c>
      <c r="G6" s="87">
        <f t="shared" si="0"/>
        <v>52359850</v>
      </c>
      <c r="H6" s="159"/>
      <c r="I6" s="159"/>
      <c r="J6" s="159"/>
      <c r="K6" s="18"/>
      <c r="L6" s="18"/>
      <c r="M6" s="18"/>
      <c r="N6" s="18"/>
      <c r="O6" s="18"/>
      <c r="P6" s="18"/>
      <c r="Q6" s="18"/>
    </row>
    <row r="7" spans="1:25">
      <c r="A7" s="72" t="s">
        <v>19</v>
      </c>
      <c r="B7" s="85" t="s">
        <v>26</v>
      </c>
      <c r="C7" s="86" t="s">
        <v>0</v>
      </c>
      <c r="D7" s="89" t="s">
        <v>68</v>
      </c>
      <c r="E7" s="73">
        <v>0</v>
      </c>
      <c r="F7" s="73">
        <v>200000</v>
      </c>
      <c r="G7" s="87">
        <f t="shared" si="0"/>
        <v>52559850</v>
      </c>
      <c r="H7" s="159"/>
      <c r="I7" s="159"/>
      <c r="J7" s="159"/>
      <c r="K7" s="115" t="s">
        <v>211</v>
      </c>
      <c r="L7" s="115"/>
      <c r="M7" s="18"/>
      <c r="N7" s="18"/>
      <c r="O7" s="18"/>
      <c r="P7" s="18"/>
      <c r="Q7" s="18"/>
    </row>
    <row r="8" spans="1:25">
      <c r="A8" s="72" t="s">
        <v>43</v>
      </c>
      <c r="B8" s="85" t="s">
        <v>27</v>
      </c>
      <c r="C8" s="86" t="s">
        <v>28</v>
      </c>
      <c r="D8" s="175" t="s">
        <v>70</v>
      </c>
      <c r="E8" s="73">
        <v>241370</v>
      </c>
      <c r="F8" s="73">
        <v>0</v>
      </c>
      <c r="G8" s="87">
        <f t="shared" si="0"/>
        <v>52318480</v>
      </c>
      <c r="H8" s="159"/>
      <c r="I8" s="159"/>
      <c r="J8" s="159"/>
      <c r="K8" s="35"/>
      <c r="L8" s="115"/>
      <c r="N8" s="18"/>
      <c r="O8" s="18"/>
      <c r="P8" s="18"/>
      <c r="Q8" s="18"/>
    </row>
    <row r="9" spans="1:25">
      <c r="A9" s="72" t="s">
        <v>44</v>
      </c>
      <c r="B9" s="85" t="s">
        <v>27</v>
      </c>
      <c r="C9" s="86" t="s">
        <v>29</v>
      </c>
      <c r="D9" s="175" t="s">
        <v>70</v>
      </c>
      <c r="E9" s="73">
        <v>346114</v>
      </c>
      <c r="F9" s="73">
        <v>0</v>
      </c>
      <c r="G9" s="87">
        <f t="shared" si="0"/>
        <v>51972366</v>
      </c>
      <c r="H9" s="159" t="s">
        <v>311</v>
      </c>
      <c r="I9" s="159">
        <f>SUM(E4:E9)</f>
        <v>1852504</v>
      </c>
      <c r="J9" s="159">
        <f>SUM(F4:F9)</f>
        <v>200000</v>
      </c>
      <c r="K9" s="116">
        <v>1</v>
      </c>
      <c r="L9" s="115" t="s">
        <v>325</v>
      </c>
      <c r="M9" s="55">
        <f>SUM(E6,E24,E25,E54,E55,E56,E57,E58,E59,E70,E83,E84,E85,E86,E91)</f>
        <v>13738502</v>
      </c>
      <c r="N9" s="18"/>
      <c r="O9" s="18"/>
      <c r="P9" s="18"/>
      <c r="Q9" s="18"/>
    </row>
    <row r="10" spans="1:25">
      <c r="A10" s="72" t="s">
        <v>45</v>
      </c>
      <c r="B10" s="85" t="s">
        <v>27</v>
      </c>
      <c r="C10" s="86" t="s">
        <v>30</v>
      </c>
      <c r="D10" s="175" t="s">
        <v>69</v>
      </c>
      <c r="E10" s="73">
        <v>1107</v>
      </c>
      <c r="F10" s="73">
        <v>0</v>
      </c>
      <c r="G10" s="87">
        <f t="shared" si="0"/>
        <v>51971259</v>
      </c>
      <c r="H10" s="159"/>
      <c r="I10" s="159"/>
      <c r="J10" s="159"/>
      <c r="K10" s="118">
        <v>2</v>
      </c>
      <c r="L10" s="115" t="s">
        <v>129</v>
      </c>
      <c r="M10" s="55">
        <f>SUM(E4,E72,E92)</f>
        <v>5938942</v>
      </c>
      <c r="N10" s="18"/>
      <c r="O10" s="18"/>
      <c r="P10" s="18"/>
      <c r="Q10" s="18"/>
    </row>
    <row r="11" spans="1:25">
      <c r="A11" s="72" t="s">
        <v>46</v>
      </c>
      <c r="B11" s="85" t="s">
        <v>31</v>
      </c>
      <c r="C11" s="86" t="s">
        <v>32</v>
      </c>
      <c r="D11" s="89" t="s">
        <v>141</v>
      </c>
      <c r="E11" s="73">
        <v>0</v>
      </c>
      <c r="F11" s="73">
        <v>500000</v>
      </c>
      <c r="G11" s="87">
        <f t="shared" si="0"/>
        <v>52471259</v>
      </c>
      <c r="H11" s="159"/>
      <c r="I11" s="159"/>
      <c r="J11" s="159"/>
      <c r="K11" s="174">
        <v>3</v>
      </c>
      <c r="L11" s="115" t="s">
        <v>328</v>
      </c>
      <c r="M11" s="55">
        <f>SUM(E8:E10,E14:E18,E20,E22,E27,E28,E32,E33,E35,E38,E52,E53,E82,E98,E102,E105,E108,E41)</f>
        <v>2983579</v>
      </c>
      <c r="N11" s="18"/>
      <c r="O11" s="18"/>
      <c r="P11" s="18"/>
      <c r="Q11" s="18"/>
    </row>
    <row r="12" spans="1:25">
      <c r="A12" s="72" t="s">
        <v>47</v>
      </c>
      <c r="B12" s="85" t="s">
        <v>22</v>
      </c>
      <c r="C12" s="86" t="s">
        <v>23</v>
      </c>
      <c r="D12" s="169" t="s">
        <v>150</v>
      </c>
      <c r="E12" s="73">
        <v>100</v>
      </c>
      <c r="F12" s="73">
        <v>0</v>
      </c>
      <c r="G12" s="87">
        <f t="shared" si="0"/>
        <v>52471159</v>
      </c>
      <c r="H12" s="159"/>
      <c r="I12" s="159"/>
      <c r="J12" s="159"/>
      <c r="K12" s="117">
        <v>4</v>
      </c>
      <c r="L12" s="115" t="s">
        <v>331</v>
      </c>
      <c r="M12" s="55">
        <f>SUM(E5,E12,E19,E89,E99,E103,E107,E110,E109,E23,E29,E34,E37,E42,E64)</f>
        <v>67110</v>
      </c>
      <c r="N12" s="18"/>
      <c r="O12" s="18"/>
      <c r="P12" s="18"/>
      <c r="Q12" s="18"/>
    </row>
    <row r="13" spans="1:25">
      <c r="A13" s="72" t="s">
        <v>48</v>
      </c>
      <c r="B13" s="85" t="s">
        <v>26</v>
      </c>
      <c r="C13" s="86" t="s">
        <v>33</v>
      </c>
      <c r="D13" s="89" t="s">
        <v>142</v>
      </c>
      <c r="E13" s="73">
        <v>0</v>
      </c>
      <c r="F13" s="73">
        <v>50000</v>
      </c>
      <c r="G13" s="87">
        <f t="shared" si="0"/>
        <v>52521159</v>
      </c>
      <c r="H13" s="159"/>
      <c r="I13" s="159"/>
      <c r="J13" s="159"/>
      <c r="K13" s="35"/>
      <c r="L13" s="115"/>
      <c r="M13" s="55"/>
      <c r="N13" s="18"/>
      <c r="O13" s="18"/>
      <c r="P13" s="18"/>
      <c r="Q13" s="18"/>
    </row>
    <row r="14" spans="1:25">
      <c r="A14" s="72" t="s">
        <v>49</v>
      </c>
      <c r="B14" s="85" t="s">
        <v>27</v>
      </c>
      <c r="C14" s="86" t="s">
        <v>34</v>
      </c>
      <c r="D14" s="175" t="s">
        <v>332</v>
      </c>
      <c r="E14" s="73">
        <v>3000</v>
      </c>
      <c r="F14" s="73">
        <v>0</v>
      </c>
      <c r="G14" s="87">
        <f t="shared" si="0"/>
        <v>52518159</v>
      </c>
      <c r="H14" s="159"/>
      <c r="I14" s="159"/>
      <c r="J14" s="159"/>
      <c r="K14" s="35"/>
      <c r="L14" s="119" t="s">
        <v>131</v>
      </c>
      <c r="M14" s="55">
        <f>SUM(M9:M12)</f>
        <v>22728133</v>
      </c>
      <c r="N14" s="18"/>
      <c r="O14" s="18"/>
      <c r="P14" s="18"/>
      <c r="Q14" s="18"/>
    </row>
    <row r="15" spans="1:25">
      <c r="A15" s="72" t="s">
        <v>49</v>
      </c>
      <c r="B15" s="85" t="s">
        <v>27</v>
      </c>
      <c r="C15" s="86" t="s">
        <v>34</v>
      </c>
      <c r="D15" s="175" t="s">
        <v>332</v>
      </c>
      <c r="E15" s="73">
        <v>3000</v>
      </c>
      <c r="F15" s="73">
        <v>0</v>
      </c>
      <c r="G15" s="87">
        <f t="shared" si="0"/>
        <v>52515159</v>
      </c>
      <c r="H15" s="159"/>
      <c r="I15" s="159"/>
      <c r="J15" s="159"/>
      <c r="M15" s="55"/>
      <c r="N15" s="18"/>
      <c r="O15" s="18"/>
      <c r="P15" s="18"/>
      <c r="Q15" s="18"/>
    </row>
    <row r="16" spans="1:25">
      <c r="A16" s="72" t="s">
        <v>49</v>
      </c>
      <c r="B16" s="85" t="s">
        <v>27</v>
      </c>
      <c r="C16" s="86" t="s">
        <v>35</v>
      </c>
      <c r="D16" s="175" t="s">
        <v>332</v>
      </c>
      <c r="E16" s="73">
        <v>800</v>
      </c>
      <c r="F16" s="73">
        <v>0</v>
      </c>
      <c r="G16" s="87">
        <f t="shared" si="0"/>
        <v>52514359</v>
      </c>
      <c r="H16" s="159"/>
      <c r="I16" s="159"/>
      <c r="J16" s="159"/>
      <c r="M16" s="56"/>
      <c r="N16" s="18"/>
      <c r="O16" s="18"/>
      <c r="P16" s="18"/>
      <c r="Q16" s="18"/>
    </row>
    <row r="17" spans="1:17">
      <c r="A17" s="72" t="s">
        <v>49</v>
      </c>
      <c r="B17" s="85" t="s">
        <v>27</v>
      </c>
      <c r="C17" s="86" t="s">
        <v>35</v>
      </c>
      <c r="D17" s="175" t="s">
        <v>332</v>
      </c>
      <c r="E17" s="73">
        <v>600</v>
      </c>
      <c r="F17" s="73">
        <v>0</v>
      </c>
      <c r="G17" s="87">
        <f t="shared" si="0"/>
        <v>52513759</v>
      </c>
      <c r="H17" s="159"/>
      <c r="I17" s="159"/>
      <c r="J17" s="159"/>
      <c r="K17" s="35"/>
      <c r="L17" s="115"/>
      <c r="N17" s="18"/>
      <c r="O17" s="18"/>
      <c r="P17" s="18"/>
      <c r="Q17" s="18"/>
    </row>
    <row r="18" spans="1:17">
      <c r="A18" s="72" t="s">
        <v>49</v>
      </c>
      <c r="B18" s="85" t="s">
        <v>26</v>
      </c>
      <c r="C18" s="86" t="s">
        <v>36</v>
      </c>
      <c r="D18" s="175" t="s">
        <v>333</v>
      </c>
      <c r="E18" s="73">
        <v>4400</v>
      </c>
      <c r="F18" s="73">
        <v>0</v>
      </c>
      <c r="G18" s="87">
        <f t="shared" si="0"/>
        <v>52509359</v>
      </c>
      <c r="H18" s="159"/>
      <c r="I18" s="159"/>
      <c r="J18" s="159"/>
      <c r="K18" s="115"/>
      <c r="N18" s="18"/>
      <c r="O18" s="18"/>
      <c r="P18" s="18"/>
      <c r="Q18" s="18"/>
    </row>
    <row r="19" spans="1:17">
      <c r="A19" s="72" t="s">
        <v>49</v>
      </c>
      <c r="B19" s="85" t="s">
        <v>26</v>
      </c>
      <c r="C19" s="86" t="s">
        <v>37</v>
      </c>
      <c r="D19" s="90" t="s">
        <v>71</v>
      </c>
      <c r="E19" s="73">
        <v>64370</v>
      </c>
      <c r="F19" s="73">
        <v>0</v>
      </c>
      <c r="G19" s="87">
        <f t="shared" si="0"/>
        <v>52444989</v>
      </c>
      <c r="H19" s="159" t="s">
        <v>312</v>
      </c>
      <c r="I19" s="159">
        <f>SUM(E10:E19)</f>
        <v>77377</v>
      </c>
      <c r="J19" s="159">
        <f>SUM(F10:F19)</f>
        <v>550000</v>
      </c>
      <c r="K19" s="115"/>
      <c r="L19" s="115"/>
      <c r="M19" s="18"/>
      <c r="N19" s="18"/>
      <c r="O19" s="18"/>
      <c r="P19" s="18"/>
      <c r="Q19" s="18"/>
    </row>
    <row r="20" spans="1:17">
      <c r="A20" s="72" t="s">
        <v>50</v>
      </c>
      <c r="B20" s="85" t="s">
        <v>27</v>
      </c>
      <c r="C20" s="86" t="s">
        <v>38</v>
      </c>
      <c r="D20" s="175" t="s">
        <v>69</v>
      </c>
      <c r="E20" s="73">
        <v>16620</v>
      </c>
      <c r="F20" s="73">
        <v>0</v>
      </c>
      <c r="G20" s="87">
        <f t="shared" si="0"/>
        <v>52428369</v>
      </c>
      <c r="H20" s="159"/>
      <c r="I20" s="159"/>
      <c r="J20" s="159"/>
      <c r="K20" s="115" t="s">
        <v>212</v>
      </c>
      <c r="L20" s="115"/>
      <c r="M20" s="18"/>
      <c r="N20" s="18"/>
      <c r="O20" s="18"/>
      <c r="P20" s="18"/>
      <c r="Q20" s="18"/>
    </row>
    <row r="21" spans="1:17">
      <c r="A21" s="72" t="s">
        <v>51</v>
      </c>
      <c r="B21" s="85" t="s">
        <v>39</v>
      </c>
      <c r="C21" s="86" t="s">
        <v>195</v>
      </c>
      <c r="D21" s="89" t="s">
        <v>142</v>
      </c>
      <c r="E21" s="73">
        <v>0</v>
      </c>
      <c r="F21" s="73">
        <v>65215</v>
      </c>
      <c r="G21" s="87">
        <f t="shared" si="0"/>
        <v>52493584</v>
      </c>
      <c r="H21" s="159"/>
      <c r="I21" s="159"/>
      <c r="J21" s="159"/>
      <c r="K21" s="120">
        <v>1</v>
      </c>
      <c r="L21" s="115" t="s">
        <v>145</v>
      </c>
      <c r="M21" s="179">
        <f>SUM(F7,F11,F13,F21,F30,F31,F36,F39,F40,F44,F45,F47,F49,F51,F60,F62,F66,F73,F74,F76,F87,F78,F77,F93,F94,F95,F96,F97,F104,F106,F88)</f>
        <v>12198820</v>
      </c>
      <c r="N21" s="18"/>
      <c r="O21" s="18"/>
      <c r="P21" s="18"/>
      <c r="Q21" s="18"/>
    </row>
    <row r="22" spans="1:17">
      <c r="A22" s="72" t="s">
        <v>52</v>
      </c>
      <c r="B22" s="85" t="s">
        <v>27</v>
      </c>
      <c r="C22" s="86" t="s">
        <v>40</v>
      </c>
      <c r="D22" s="175" t="s">
        <v>70</v>
      </c>
      <c r="E22" s="73">
        <v>22875</v>
      </c>
      <c r="F22" s="73">
        <v>0</v>
      </c>
      <c r="G22" s="87">
        <f t="shared" si="0"/>
        <v>52470709</v>
      </c>
      <c r="H22" s="159"/>
      <c r="I22" s="159"/>
      <c r="J22" s="159"/>
      <c r="K22" s="121">
        <v>2</v>
      </c>
      <c r="L22" s="115" t="s">
        <v>146</v>
      </c>
      <c r="M22" s="179">
        <f>SUM(F100,F90)</f>
        <v>5754941</v>
      </c>
      <c r="N22" s="18"/>
      <c r="O22" s="18"/>
      <c r="P22" s="18"/>
      <c r="Q22" s="18"/>
    </row>
    <row r="23" spans="1:17">
      <c r="A23" s="72" t="s">
        <v>52</v>
      </c>
      <c r="B23" s="85" t="s">
        <v>22</v>
      </c>
      <c r="C23" s="86" t="s">
        <v>23</v>
      </c>
      <c r="D23" s="90" t="s">
        <v>150</v>
      </c>
      <c r="E23" s="73">
        <v>180</v>
      </c>
      <c r="F23" s="73">
        <v>0</v>
      </c>
      <c r="G23" s="87">
        <f t="shared" si="0"/>
        <v>52470529</v>
      </c>
      <c r="H23" s="159"/>
      <c r="I23" s="159"/>
      <c r="J23" s="159"/>
      <c r="K23" s="122">
        <v>3</v>
      </c>
      <c r="L23" s="115" t="s">
        <v>144</v>
      </c>
      <c r="M23" s="179">
        <f>SUM(F46,F48,F50,F61,F63,F65,F67,F71,F69,F75,F80,F81,F79)</f>
        <v>2152516</v>
      </c>
      <c r="N23" s="18"/>
      <c r="O23" s="18"/>
      <c r="P23" s="18"/>
      <c r="Q23" s="18"/>
    </row>
    <row r="24" spans="1:17">
      <c r="A24" s="72" t="s">
        <v>53</v>
      </c>
      <c r="B24" s="85" t="s">
        <v>26</v>
      </c>
      <c r="C24" s="86" t="s">
        <v>323</v>
      </c>
      <c r="D24" s="88" t="s">
        <v>326</v>
      </c>
      <c r="E24" s="73">
        <v>1000500</v>
      </c>
      <c r="F24" s="73">
        <v>0</v>
      </c>
      <c r="G24" s="87">
        <f t="shared" si="0"/>
        <v>51470029</v>
      </c>
      <c r="H24" s="159"/>
      <c r="I24" s="159"/>
      <c r="J24" s="159"/>
      <c r="K24" s="165">
        <v>4</v>
      </c>
      <c r="L24" s="115" t="s">
        <v>130</v>
      </c>
      <c r="M24" s="179">
        <f>SUM(F26,F43,F110,F101)</f>
        <v>32502</v>
      </c>
      <c r="N24" s="18"/>
      <c r="O24" s="18"/>
      <c r="P24" s="18"/>
      <c r="Q24" s="18"/>
    </row>
    <row r="25" spans="1:17">
      <c r="A25" s="92" t="s">
        <v>55</v>
      </c>
      <c r="B25" s="93" t="s">
        <v>56</v>
      </c>
      <c r="C25" s="93" t="s">
        <v>330</v>
      </c>
      <c r="D25" s="88" t="s">
        <v>329</v>
      </c>
      <c r="E25" s="73">
        <v>3591325</v>
      </c>
      <c r="F25" s="73">
        <v>0</v>
      </c>
      <c r="G25" s="87">
        <f t="shared" si="0"/>
        <v>47878704</v>
      </c>
      <c r="H25" s="159"/>
      <c r="I25" s="159"/>
      <c r="J25" s="159"/>
      <c r="K25" s="115"/>
      <c r="L25" s="115" t="s">
        <v>131</v>
      </c>
      <c r="M25" s="179">
        <f>SUM(M21:M24)</f>
        <v>20138779</v>
      </c>
      <c r="N25" s="54"/>
      <c r="O25" s="18"/>
      <c r="P25" s="18"/>
      <c r="Q25" s="18"/>
    </row>
    <row r="26" spans="1:17">
      <c r="A26" s="94" t="s">
        <v>57</v>
      </c>
      <c r="B26" s="95" t="s">
        <v>58</v>
      </c>
      <c r="C26" s="95" t="s">
        <v>59</v>
      </c>
      <c r="D26" s="166"/>
      <c r="E26" s="73">
        <v>0</v>
      </c>
      <c r="F26" s="73">
        <v>11073</v>
      </c>
      <c r="G26" s="87">
        <f t="shared" si="0"/>
        <v>47889777</v>
      </c>
      <c r="H26" s="159"/>
      <c r="I26" s="159"/>
      <c r="J26" s="159"/>
      <c r="K26" s="18"/>
      <c r="L26" s="18"/>
      <c r="M26" s="18"/>
      <c r="N26" s="18"/>
      <c r="O26" s="18"/>
      <c r="P26" s="18"/>
      <c r="Q26" s="18"/>
    </row>
    <row r="27" spans="1:17">
      <c r="A27" s="94" t="s">
        <v>60</v>
      </c>
      <c r="B27" s="95" t="s">
        <v>56</v>
      </c>
      <c r="C27" s="95" t="s">
        <v>62</v>
      </c>
      <c r="D27" s="176" t="s">
        <v>70</v>
      </c>
      <c r="E27" s="73">
        <v>215573</v>
      </c>
      <c r="F27" s="73">
        <v>0</v>
      </c>
      <c r="G27" s="87">
        <f t="shared" si="0"/>
        <v>47674204</v>
      </c>
      <c r="H27" s="159" t="s">
        <v>313</v>
      </c>
      <c r="I27" s="159">
        <f>SUM(E20:E27)</f>
        <v>4847073</v>
      </c>
      <c r="J27" s="159">
        <f>SUM(F20:F27)</f>
        <v>76288</v>
      </c>
      <c r="K27" s="18"/>
      <c r="L27" s="18"/>
      <c r="M27" s="18"/>
      <c r="N27" s="18"/>
      <c r="O27" s="18"/>
      <c r="P27" s="18"/>
      <c r="Q27" s="18"/>
    </row>
    <row r="28" spans="1:17">
      <c r="A28" s="94" t="s">
        <v>61</v>
      </c>
      <c r="B28" s="95" t="s">
        <v>56</v>
      </c>
      <c r="C28" s="86" t="s">
        <v>38</v>
      </c>
      <c r="D28" s="177" t="s">
        <v>69</v>
      </c>
      <c r="E28" s="73">
        <v>16354</v>
      </c>
      <c r="F28" s="73">
        <v>0</v>
      </c>
      <c r="G28" s="87">
        <f t="shared" si="0"/>
        <v>47657850</v>
      </c>
      <c r="H28" s="159"/>
      <c r="I28" s="159"/>
      <c r="J28" s="159"/>
      <c r="K28" s="160"/>
      <c r="L28" s="54"/>
      <c r="M28" s="18"/>
      <c r="N28" s="18"/>
      <c r="O28" s="18"/>
      <c r="P28" s="18"/>
      <c r="Q28" s="18"/>
    </row>
    <row r="29" spans="1:17">
      <c r="A29" s="94" t="s">
        <v>63</v>
      </c>
      <c r="B29" s="95" t="s">
        <v>64</v>
      </c>
      <c r="C29" s="95" t="s">
        <v>65</v>
      </c>
      <c r="D29" s="90" t="s">
        <v>150</v>
      </c>
      <c r="E29" s="73">
        <v>120</v>
      </c>
      <c r="F29" s="73">
        <v>0</v>
      </c>
      <c r="G29" s="87">
        <f t="shared" si="0"/>
        <v>47657730</v>
      </c>
      <c r="H29" s="159"/>
      <c r="I29" s="159"/>
      <c r="J29" s="159"/>
      <c r="K29" s="160"/>
      <c r="L29" s="54"/>
      <c r="M29" s="54"/>
      <c r="N29" s="18"/>
      <c r="O29" s="18"/>
      <c r="P29" s="18"/>
      <c r="Q29" s="18"/>
    </row>
    <row r="30" spans="1:17">
      <c r="A30" s="94" t="s">
        <v>66</v>
      </c>
      <c r="B30" s="95" t="s">
        <v>67</v>
      </c>
      <c r="C30" s="95" t="s">
        <v>1</v>
      </c>
      <c r="D30" s="96" t="s">
        <v>68</v>
      </c>
      <c r="E30" s="73">
        <v>0</v>
      </c>
      <c r="F30" s="73">
        <v>300000</v>
      </c>
      <c r="G30" s="87">
        <f t="shared" si="0"/>
        <v>47957730</v>
      </c>
      <c r="H30" s="159"/>
      <c r="I30" s="159"/>
      <c r="J30" s="159"/>
      <c r="K30" s="160"/>
      <c r="L30" s="162"/>
      <c r="M30" s="18"/>
      <c r="N30" s="160"/>
      <c r="O30" s="18"/>
      <c r="P30" s="18"/>
      <c r="Q30" s="18"/>
    </row>
    <row r="31" spans="1:17">
      <c r="A31" s="94" t="s">
        <v>72</v>
      </c>
      <c r="B31" s="95" t="s">
        <v>67</v>
      </c>
      <c r="C31" s="95" t="s">
        <v>73</v>
      </c>
      <c r="D31" s="96" t="s">
        <v>142</v>
      </c>
      <c r="E31" s="73">
        <v>0</v>
      </c>
      <c r="F31" s="73">
        <v>50000</v>
      </c>
      <c r="G31" s="87">
        <f t="shared" si="0"/>
        <v>48007730</v>
      </c>
      <c r="H31" s="159"/>
      <c r="I31" s="159"/>
      <c r="J31" s="159"/>
      <c r="K31" s="18"/>
      <c r="L31" s="162"/>
      <c r="M31" s="18"/>
      <c r="N31" s="54"/>
      <c r="O31" s="18"/>
      <c r="P31" s="18"/>
      <c r="Q31" s="18"/>
    </row>
    <row r="32" spans="1:17">
      <c r="A32" s="94" t="s">
        <v>82</v>
      </c>
      <c r="B32" s="95" t="s">
        <v>67</v>
      </c>
      <c r="C32" s="95" t="s">
        <v>74</v>
      </c>
      <c r="D32" s="178" t="s">
        <v>75</v>
      </c>
      <c r="E32" s="73">
        <v>432740</v>
      </c>
      <c r="F32" s="73">
        <v>0</v>
      </c>
      <c r="G32" s="87">
        <f t="shared" si="0"/>
        <v>47574990</v>
      </c>
      <c r="H32" s="159"/>
      <c r="I32" s="159"/>
      <c r="J32" s="159"/>
      <c r="K32" s="160"/>
      <c r="L32" s="162"/>
      <c r="M32" s="18"/>
      <c r="N32" s="18"/>
      <c r="O32" s="18"/>
      <c r="P32" s="18"/>
      <c r="Q32" s="18"/>
    </row>
    <row r="33" spans="1:17">
      <c r="A33" s="94" t="s">
        <v>82</v>
      </c>
      <c r="B33" s="95" t="s">
        <v>56</v>
      </c>
      <c r="C33" s="95" t="s">
        <v>76</v>
      </c>
      <c r="D33" s="176" t="s">
        <v>77</v>
      </c>
      <c r="E33" s="73">
        <v>4460</v>
      </c>
      <c r="F33" s="73">
        <v>0</v>
      </c>
      <c r="G33" s="87">
        <f t="shared" si="0"/>
        <v>47570530</v>
      </c>
      <c r="H33" s="159"/>
      <c r="I33" s="159"/>
      <c r="J33" s="159"/>
      <c r="K33" s="18"/>
      <c r="L33" s="54"/>
      <c r="M33" s="18"/>
      <c r="N33" s="18"/>
      <c r="O33" s="18"/>
      <c r="P33" s="18"/>
      <c r="Q33" s="18"/>
    </row>
    <row r="34" spans="1:17">
      <c r="A34" s="94" t="s">
        <v>83</v>
      </c>
      <c r="B34" s="95" t="s">
        <v>67</v>
      </c>
      <c r="C34" s="95" t="s">
        <v>78</v>
      </c>
      <c r="D34" s="172" t="s">
        <v>79</v>
      </c>
      <c r="E34" s="73">
        <v>1000</v>
      </c>
      <c r="F34" s="73">
        <v>0</v>
      </c>
      <c r="G34" s="87">
        <f t="shared" si="0"/>
        <v>47569530</v>
      </c>
      <c r="H34" s="159" t="s">
        <v>314</v>
      </c>
      <c r="I34" s="159">
        <f>SUM(E28:E34)</f>
        <v>454674</v>
      </c>
      <c r="J34" s="159">
        <f>SUM(F28:F34)</f>
        <v>350000</v>
      </c>
      <c r="K34" s="18"/>
      <c r="L34" s="18"/>
      <c r="M34" s="18"/>
      <c r="N34" s="18"/>
      <c r="O34" s="18"/>
      <c r="P34" s="18"/>
      <c r="Q34" s="18"/>
    </row>
    <row r="35" spans="1:17">
      <c r="A35" s="94" t="s">
        <v>84</v>
      </c>
      <c r="B35" s="95" t="s">
        <v>56</v>
      </c>
      <c r="C35" s="86" t="s">
        <v>38</v>
      </c>
      <c r="D35" s="176" t="s">
        <v>69</v>
      </c>
      <c r="E35" s="73">
        <v>16897</v>
      </c>
      <c r="F35" s="73">
        <v>0</v>
      </c>
      <c r="G35" s="87">
        <f t="shared" si="0"/>
        <v>47552633</v>
      </c>
      <c r="H35" s="159"/>
      <c r="I35" s="159"/>
      <c r="J35" s="159"/>
      <c r="K35" s="18"/>
      <c r="L35" s="18"/>
      <c r="M35" s="18"/>
      <c r="N35" s="18"/>
      <c r="O35" s="18"/>
      <c r="P35" s="18"/>
      <c r="Q35" s="18"/>
    </row>
    <row r="36" spans="1:17">
      <c r="A36" s="94" t="s">
        <v>85</v>
      </c>
      <c r="B36" s="95" t="s">
        <v>67</v>
      </c>
      <c r="C36" s="95" t="s">
        <v>2</v>
      </c>
      <c r="D36" s="96" t="s">
        <v>142</v>
      </c>
      <c r="E36" s="73">
        <v>0</v>
      </c>
      <c r="F36" s="73">
        <v>50000</v>
      </c>
      <c r="G36" s="87">
        <f t="shared" si="0"/>
        <v>47602633</v>
      </c>
      <c r="H36" s="159"/>
      <c r="I36" s="159"/>
      <c r="J36" s="159"/>
      <c r="K36" s="18"/>
      <c r="L36" s="18"/>
      <c r="M36" s="18"/>
      <c r="N36" s="18"/>
      <c r="O36" s="18"/>
      <c r="P36" s="18"/>
      <c r="Q36" s="18"/>
    </row>
    <row r="37" spans="1:17">
      <c r="A37" s="94" t="s">
        <v>86</v>
      </c>
      <c r="B37" s="95" t="s">
        <v>64</v>
      </c>
      <c r="C37" s="95" t="s">
        <v>65</v>
      </c>
      <c r="D37" s="90" t="s">
        <v>150</v>
      </c>
      <c r="E37" s="73">
        <v>120</v>
      </c>
      <c r="F37" s="73">
        <v>0</v>
      </c>
      <c r="G37" s="87">
        <f t="shared" si="0"/>
        <v>47602513</v>
      </c>
      <c r="H37" s="159"/>
      <c r="I37" s="159"/>
      <c r="J37" s="159"/>
      <c r="K37" s="18"/>
      <c r="L37" s="18"/>
      <c r="M37" s="18"/>
      <c r="N37" s="18"/>
      <c r="O37" s="18"/>
      <c r="P37" s="18"/>
      <c r="Q37" s="18"/>
    </row>
    <row r="38" spans="1:17">
      <c r="A38" s="94" t="s">
        <v>87</v>
      </c>
      <c r="B38" s="95" t="s">
        <v>67</v>
      </c>
      <c r="C38" s="95" t="s">
        <v>80</v>
      </c>
      <c r="D38" s="176" t="s">
        <v>81</v>
      </c>
      <c r="E38" s="73">
        <v>440500</v>
      </c>
      <c r="F38" s="73">
        <v>0</v>
      </c>
      <c r="G38" s="87">
        <f t="shared" si="0"/>
        <v>47162013</v>
      </c>
      <c r="H38" s="159"/>
      <c r="I38" s="159"/>
      <c r="J38" s="159"/>
      <c r="K38" s="18"/>
      <c r="L38" s="18"/>
      <c r="M38" s="18"/>
      <c r="N38" s="18"/>
      <c r="O38" s="18"/>
      <c r="P38" s="18"/>
      <c r="Q38" s="18"/>
    </row>
    <row r="39" spans="1:17">
      <c r="A39" s="94" t="s">
        <v>88</v>
      </c>
      <c r="B39" s="95" t="s">
        <v>89</v>
      </c>
      <c r="C39" s="95" t="s">
        <v>107</v>
      </c>
      <c r="D39" s="96" t="s">
        <v>143</v>
      </c>
      <c r="E39" s="73">
        <v>0</v>
      </c>
      <c r="F39" s="73">
        <v>155437</v>
      </c>
      <c r="G39" s="87">
        <f t="shared" si="0"/>
        <v>47317450</v>
      </c>
      <c r="H39" s="159"/>
      <c r="I39" s="159"/>
      <c r="J39" s="159"/>
      <c r="K39" s="18"/>
      <c r="L39" s="18"/>
      <c r="M39" s="18"/>
      <c r="N39" s="18"/>
      <c r="O39" s="18"/>
      <c r="P39" s="18"/>
      <c r="Q39" s="18"/>
    </row>
    <row r="40" spans="1:17">
      <c r="A40" s="94" t="s">
        <v>90</v>
      </c>
      <c r="B40" s="95" t="s">
        <v>67</v>
      </c>
      <c r="C40" s="95" t="s">
        <v>2</v>
      </c>
      <c r="D40" s="96" t="s">
        <v>68</v>
      </c>
      <c r="E40" s="73">
        <v>0</v>
      </c>
      <c r="F40" s="73">
        <v>300000</v>
      </c>
      <c r="G40" s="87">
        <f t="shared" si="0"/>
        <v>47617450</v>
      </c>
      <c r="H40" s="159" t="s">
        <v>315</v>
      </c>
      <c r="I40" s="159">
        <f>SUM(E35:E40)</f>
        <v>457517</v>
      </c>
      <c r="J40" s="159">
        <f>SUM(F35:F40)</f>
        <v>505437</v>
      </c>
      <c r="K40" s="18"/>
      <c r="L40" s="18"/>
      <c r="M40" s="18"/>
      <c r="N40" s="18"/>
      <c r="O40" s="18"/>
      <c r="P40" s="18"/>
      <c r="Q40" s="18"/>
    </row>
    <row r="41" spans="1:17">
      <c r="A41" s="94" t="s">
        <v>91</v>
      </c>
      <c r="B41" s="97" t="s">
        <v>27</v>
      </c>
      <c r="C41" s="98" t="s">
        <v>30</v>
      </c>
      <c r="D41" s="177" t="s">
        <v>69</v>
      </c>
      <c r="E41" s="73">
        <v>16683</v>
      </c>
      <c r="F41" s="73">
        <v>0</v>
      </c>
      <c r="G41" s="87">
        <f t="shared" si="0"/>
        <v>47600767</v>
      </c>
      <c r="H41" s="159"/>
      <c r="I41" s="159"/>
      <c r="J41" s="159"/>
      <c r="K41" s="18"/>
      <c r="L41" s="18"/>
      <c r="M41" s="18"/>
      <c r="N41" s="18"/>
      <c r="O41" s="18"/>
      <c r="P41" s="18"/>
      <c r="Q41" s="18"/>
    </row>
    <row r="42" spans="1:17">
      <c r="A42" s="94" t="s">
        <v>92</v>
      </c>
      <c r="B42" s="97" t="s">
        <v>22</v>
      </c>
      <c r="C42" s="98" t="s">
        <v>23</v>
      </c>
      <c r="D42" s="90" t="s">
        <v>150</v>
      </c>
      <c r="E42" s="73">
        <v>100</v>
      </c>
      <c r="F42" s="73">
        <v>0</v>
      </c>
      <c r="G42" s="87">
        <f t="shared" si="0"/>
        <v>47600667</v>
      </c>
      <c r="H42" s="159"/>
      <c r="I42" s="159"/>
      <c r="J42" s="159"/>
      <c r="K42" s="18"/>
      <c r="L42" s="18"/>
      <c r="M42" s="18"/>
      <c r="N42" s="18"/>
      <c r="O42" s="18"/>
      <c r="P42" s="18"/>
      <c r="Q42" s="18"/>
    </row>
    <row r="43" spans="1:17">
      <c r="A43" s="94" t="s">
        <v>93</v>
      </c>
      <c r="B43" s="97" t="s">
        <v>95</v>
      </c>
      <c r="C43" s="98" t="s">
        <v>96</v>
      </c>
      <c r="D43" s="166"/>
      <c r="E43" s="73">
        <v>0</v>
      </c>
      <c r="F43" s="73">
        <v>10045</v>
      </c>
      <c r="G43" s="87">
        <f t="shared" si="0"/>
        <v>47610712</v>
      </c>
      <c r="H43" s="159"/>
      <c r="I43" s="159"/>
      <c r="J43" s="159"/>
      <c r="K43" s="18"/>
      <c r="L43" s="18"/>
      <c r="M43" s="18"/>
      <c r="N43" s="18"/>
      <c r="O43" s="18"/>
      <c r="P43" s="18"/>
      <c r="Q43" s="18"/>
    </row>
    <row r="44" spans="1:17">
      <c r="A44" s="94" t="s">
        <v>94</v>
      </c>
      <c r="B44" s="97" t="s">
        <v>39</v>
      </c>
      <c r="C44" s="98" t="s">
        <v>97</v>
      </c>
      <c r="D44" s="96" t="s">
        <v>142</v>
      </c>
      <c r="E44" s="73">
        <v>0</v>
      </c>
      <c r="F44" s="73">
        <v>63975</v>
      </c>
      <c r="G44" s="87">
        <f t="shared" si="0"/>
        <v>47674687</v>
      </c>
      <c r="H44" s="159"/>
      <c r="I44" s="159"/>
      <c r="J44" s="159"/>
      <c r="K44" s="18"/>
      <c r="L44" s="18"/>
      <c r="M44" s="18"/>
      <c r="N44" s="18"/>
      <c r="O44" s="18"/>
      <c r="P44" s="18"/>
      <c r="Q44" s="18"/>
    </row>
    <row r="45" spans="1:17">
      <c r="A45" s="94" t="s">
        <v>101</v>
      </c>
      <c r="B45" s="97" t="s">
        <v>39</v>
      </c>
      <c r="C45" s="98" t="s">
        <v>105</v>
      </c>
      <c r="D45" s="96" t="s">
        <v>142</v>
      </c>
      <c r="E45" s="73">
        <v>0</v>
      </c>
      <c r="F45" s="73">
        <v>65000</v>
      </c>
      <c r="G45" s="87">
        <f t="shared" si="0"/>
        <v>47739687</v>
      </c>
      <c r="H45" s="159"/>
      <c r="I45" s="159"/>
      <c r="J45" s="159"/>
      <c r="K45" s="18"/>
      <c r="L45" s="18"/>
      <c r="M45" s="18"/>
      <c r="N45" s="18"/>
      <c r="O45" s="18"/>
      <c r="P45" s="18"/>
      <c r="Q45" s="18"/>
    </row>
    <row r="46" spans="1:17">
      <c r="A46" s="94" t="s">
        <v>101</v>
      </c>
      <c r="B46" s="97" t="s">
        <v>39</v>
      </c>
      <c r="C46" s="98" t="s">
        <v>105</v>
      </c>
      <c r="D46" s="99" t="s">
        <v>144</v>
      </c>
      <c r="E46" s="73"/>
      <c r="F46" s="73">
        <v>193100</v>
      </c>
      <c r="G46" s="87">
        <f t="shared" si="0"/>
        <v>47932787</v>
      </c>
      <c r="H46" s="159"/>
      <c r="I46" s="159"/>
      <c r="J46" s="159"/>
      <c r="K46" s="18"/>
      <c r="L46" s="18"/>
      <c r="M46" s="18"/>
      <c r="N46" s="18"/>
      <c r="O46" s="18"/>
      <c r="P46" s="18"/>
      <c r="Q46" s="18"/>
    </row>
    <row r="47" spans="1:17">
      <c r="A47" s="94" t="s">
        <v>102</v>
      </c>
      <c r="B47" s="97" t="s">
        <v>26</v>
      </c>
      <c r="C47" s="98" t="s">
        <v>98</v>
      </c>
      <c r="D47" s="96" t="s">
        <v>68</v>
      </c>
      <c r="E47" s="73">
        <v>0</v>
      </c>
      <c r="F47" s="73">
        <v>300000</v>
      </c>
      <c r="G47" s="87">
        <f t="shared" si="0"/>
        <v>48232787</v>
      </c>
      <c r="H47" s="159"/>
      <c r="I47" s="159"/>
      <c r="J47" s="159"/>
      <c r="K47" s="18"/>
      <c r="L47" s="18"/>
      <c r="M47" s="18"/>
      <c r="N47" s="18"/>
      <c r="O47" s="18"/>
      <c r="P47" s="18"/>
      <c r="Q47" s="18"/>
    </row>
    <row r="48" spans="1:17">
      <c r="A48" s="94" t="s">
        <v>102</v>
      </c>
      <c r="B48" s="97" t="s">
        <v>26</v>
      </c>
      <c r="C48" s="98" t="s">
        <v>33</v>
      </c>
      <c r="D48" s="99" t="s">
        <v>144</v>
      </c>
      <c r="E48" s="73">
        <v>0</v>
      </c>
      <c r="F48" s="73">
        <v>150000</v>
      </c>
      <c r="G48" s="87">
        <f t="shared" si="0"/>
        <v>48382787</v>
      </c>
      <c r="H48" s="159"/>
      <c r="I48" s="159"/>
      <c r="J48" s="159"/>
      <c r="K48" s="18"/>
      <c r="L48" s="18"/>
      <c r="M48" s="18"/>
      <c r="N48" s="18"/>
      <c r="O48" s="18"/>
      <c r="P48" s="18"/>
      <c r="Q48" s="18"/>
    </row>
    <row r="49" spans="1:17">
      <c r="A49" s="94" t="s">
        <v>103</v>
      </c>
      <c r="B49" s="97" t="s">
        <v>39</v>
      </c>
      <c r="C49" s="98" t="s">
        <v>99</v>
      </c>
      <c r="D49" s="96" t="s">
        <v>142</v>
      </c>
      <c r="E49" s="73">
        <v>0</v>
      </c>
      <c r="F49" s="73">
        <v>65000</v>
      </c>
      <c r="G49" s="87">
        <f t="shared" si="0"/>
        <v>48447787</v>
      </c>
      <c r="H49" s="159"/>
      <c r="I49" s="159"/>
      <c r="J49" s="159"/>
      <c r="K49" s="18"/>
      <c r="L49" s="18"/>
      <c r="M49" s="18"/>
      <c r="N49" s="18"/>
      <c r="O49" s="18"/>
      <c r="P49" s="18"/>
      <c r="Q49" s="18"/>
    </row>
    <row r="50" spans="1:17">
      <c r="A50" s="94" t="s">
        <v>103</v>
      </c>
      <c r="B50" s="97" t="s">
        <v>39</v>
      </c>
      <c r="C50" s="98" t="s">
        <v>99</v>
      </c>
      <c r="D50" s="99" t="s">
        <v>144</v>
      </c>
      <c r="E50" s="73"/>
      <c r="F50" s="73">
        <v>179514</v>
      </c>
      <c r="G50" s="87">
        <f t="shared" si="0"/>
        <v>48627301</v>
      </c>
      <c r="H50" s="159" t="s">
        <v>316</v>
      </c>
      <c r="I50" s="159">
        <f>SUM(E41:E50)</f>
        <v>16783</v>
      </c>
      <c r="J50" s="159">
        <f>SUM(F41:F50)</f>
        <v>1026634</v>
      </c>
      <c r="K50" s="18"/>
      <c r="L50" s="18"/>
      <c r="M50" s="18"/>
      <c r="N50" s="18"/>
      <c r="O50" s="18"/>
      <c r="P50" s="18"/>
      <c r="Q50" s="18"/>
    </row>
    <row r="51" spans="1:17">
      <c r="A51" s="94" t="s">
        <v>104</v>
      </c>
      <c r="B51" s="97" t="s">
        <v>31</v>
      </c>
      <c r="C51" s="98" t="s">
        <v>100</v>
      </c>
      <c r="D51" s="96" t="s">
        <v>142</v>
      </c>
      <c r="E51" s="73">
        <v>0</v>
      </c>
      <c r="F51" s="73">
        <v>50000</v>
      </c>
      <c r="G51" s="87">
        <f t="shared" si="0"/>
        <v>48677301</v>
      </c>
      <c r="H51" s="159"/>
      <c r="I51" s="159"/>
      <c r="J51" s="159"/>
      <c r="K51" s="18"/>
      <c r="L51" s="18"/>
      <c r="M51" s="18"/>
      <c r="N51" s="18"/>
      <c r="O51" s="18"/>
      <c r="P51" s="18"/>
      <c r="Q51" s="18"/>
    </row>
    <row r="52" spans="1:17">
      <c r="A52" s="94" t="s">
        <v>108</v>
      </c>
      <c r="B52" s="95" t="s">
        <v>109</v>
      </c>
      <c r="C52" s="98" t="s">
        <v>30</v>
      </c>
      <c r="D52" s="177" t="s">
        <v>69</v>
      </c>
      <c r="E52" s="73">
        <v>16658</v>
      </c>
      <c r="F52" s="73">
        <v>0</v>
      </c>
      <c r="G52" s="87">
        <f t="shared" si="0"/>
        <v>48660643</v>
      </c>
      <c r="H52" s="159"/>
      <c r="I52" s="159"/>
      <c r="J52" s="159"/>
      <c r="K52" s="18"/>
      <c r="L52" s="18"/>
      <c r="M52" s="18"/>
      <c r="N52" s="18"/>
      <c r="O52" s="18"/>
      <c r="P52" s="18"/>
      <c r="Q52" s="18"/>
    </row>
    <row r="53" spans="1:17">
      <c r="A53" s="94" t="s">
        <v>111</v>
      </c>
      <c r="B53" s="95" t="s">
        <v>110</v>
      </c>
      <c r="C53" s="95" t="s">
        <v>80</v>
      </c>
      <c r="D53" s="176" t="s">
        <v>112</v>
      </c>
      <c r="E53" s="73">
        <v>1100500</v>
      </c>
      <c r="F53" s="73">
        <v>0</v>
      </c>
      <c r="G53" s="87">
        <f t="shared" si="0"/>
        <v>47560143</v>
      </c>
      <c r="H53" s="159"/>
      <c r="I53" s="159"/>
      <c r="J53" s="159"/>
      <c r="K53" s="18"/>
      <c r="L53" s="18"/>
      <c r="M53" s="18"/>
      <c r="N53" s="18"/>
      <c r="O53" s="47"/>
      <c r="P53" s="18"/>
      <c r="Q53" s="18"/>
    </row>
    <row r="54" spans="1:17">
      <c r="A54" s="94" t="s">
        <v>132</v>
      </c>
      <c r="B54" s="95" t="s">
        <v>134</v>
      </c>
      <c r="C54" s="95" t="s">
        <v>135</v>
      </c>
      <c r="D54" s="163" t="s">
        <v>136</v>
      </c>
      <c r="E54" s="73">
        <v>1000000</v>
      </c>
      <c r="F54" s="73">
        <v>0</v>
      </c>
      <c r="G54" s="87">
        <f t="shared" si="0"/>
        <v>46560143</v>
      </c>
      <c r="H54" s="159"/>
      <c r="I54" s="159"/>
      <c r="J54" s="159"/>
      <c r="K54" s="48"/>
      <c r="L54" s="48"/>
      <c r="M54" s="48"/>
      <c r="N54" s="48"/>
      <c r="O54" s="24"/>
      <c r="P54" s="18"/>
      <c r="Q54" s="18"/>
    </row>
    <row r="55" spans="1:17">
      <c r="A55" s="94" t="s">
        <v>132</v>
      </c>
      <c r="B55" s="95" t="s">
        <v>134</v>
      </c>
      <c r="C55" s="95" t="s">
        <v>135</v>
      </c>
      <c r="D55" s="163" t="s">
        <v>136</v>
      </c>
      <c r="E55" s="73">
        <v>1000000</v>
      </c>
      <c r="F55" s="73">
        <v>0</v>
      </c>
      <c r="G55" s="87">
        <f t="shared" si="0"/>
        <v>45560143</v>
      </c>
      <c r="H55" s="159"/>
      <c r="I55" s="159"/>
      <c r="J55" s="159"/>
      <c r="K55" s="48"/>
      <c r="L55" s="48"/>
      <c r="M55" s="48"/>
      <c r="N55" s="48"/>
      <c r="O55" s="25"/>
      <c r="P55" s="18"/>
      <c r="Q55" s="18"/>
    </row>
    <row r="56" spans="1:17">
      <c r="A56" s="94" t="s">
        <v>133</v>
      </c>
      <c r="B56" s="95" t="s">
        <v>134</v>
      </c>
      <c r="C56" s="95" t="s">
        <v>135</v>
      </c>
      <c r="D56" s="163" t="s">
        <v>136</v>
      </c>
      <c r="E56" s="73">
        <v>1000000</v>
      </c>
      <c r="F56" s="73">
        <v>0</v>
      </c>
      <c r="G56" s="87">
        <f t="shared" si="0"/>
        <v>44560143</v>
      </c>
      <c r="H56" s="159"/>
      <c r="I56" s="159"/>
      <c r="J56" s="159"/>
      <c r="K56" s="48"/>
      <c r="L56" s="48"/>
      <c r="M56" s="48"/>
      <c r="N56" s="48"/>
      <c r="O56" s="24"/>
      <c r="P56" s="18"/>
      <c r="Q56" s="18"/>
    </row>
    <row r="57" spans="1:17">
      <c r="A57" s="94" t="s">
        <v>133</v>
      </c>
      <c r="B57" s="95" t="s">
        <v>134</v>
      </c>
      <c r="C57" s="95" t="s">
        <v>135</v>
      </c>
      <c r="D57" s="163" t="s">
        <v>137</v>
      </c>
      <c r="E57" s="73">
        <v>1000000</v>
      </c>
      <c r="F57" s="73">
        <v>0</v>
      </c>
      <c r="G57" s="87">
        <f t="shared" si="0"/>
        <v>43560143</v>
      </c>
      <c r="H57" s="159"/>
      <c r="I57" s="159"/>
      <c r="J57" s="159"/>
      <c r="K57" s="48"/>
      <c r="L57" s="48"/>
      <c r="M57" s="48"/>
      <c r="N57" s="48"/>
      <c r="O57" s="24"/>
      <c r="P57" s="18"/>
      <c r="Q57" s="18"/>
    </row>
    <row r="58" spans="1:17">
      <c r="A58" s="94" t="s">
        <v>133</v>
      </c>
      <c r="B58" s="95" t="s">
        <v>134</v>
      </c>
      <c r="C58" s="95" t="s">
        <v>135</v>
      </c>
      <c r="D58" s="88" t="s">
        <v>327</v>
      </c>
      <c r="E58" s="73">
        <v>1000000</v>
      </c>
      <c r="F58" s="73">
        <v>0</v>
      </c>
      <c r="G58" s="87">
        <f t="shared" si="0"/>
        <v>42560143</v>
      </c>
      <c r="H58" s="159"/>
      <c r="I58" s="159"/>
      <c r="J58" s="159"/>
      <c r="K58" s="223"/>
      <c r="L58" s="223"/>
      <c r="M58" s="223"/>
      <c r="N58" s="223"/>
      <c r="O58" s="25"/>
      <c r="P58" s="18"/>
      <c r="Q58" s="18"/>
    </row>
    <row r="59" spans="1:17">
      <c r="A59" s="94" t="s">
        <v>133</v>
      </c>
      <c r="B59" s="95" t="s">
        <v>134</v>
      </c>
      <c r="C59" s="95" t="s">
        <v>135</v>
      </c>
      <c r="D59" s="163" t="s">
        <v>151</v>
      </c>
      <c r="E59" s="73">
        <v>500000</v>
      </c>
      <c r="F59" s="73">
        <v>0</v>
      </c>
      <c r="G59" s="87">
        <f t="shared" si="0"/>
        <v>42060143</v>
      </c>
      <c r="H59" s="159"/>
      <c r="I59" s="159"/>
      <c r="J59" s="159"/>
      <c r="K59" s="48"/>
      <c r="L59" s="48"/>
      <c r="M59" s="48"/>
      <c r="N59" s="48"/>
      <c r="O59" s="25"/>
      <c r="P59" s="18"/>
      <c r="Q59" s="18"/>
    </row>
    <row r="60" spans="1:17">
      <c r="A60" s="94" t="s">
        <v>133</v>
      </c>
      <c r="B60" s="95" t="s">
        <v>138</v>
      </c>
      <c r="C60" s="95" t="s">
        <v>139</v>
      </c>
      <c r="D60" s="96" t="s">
        <v>149</v>
      </c>
      <c r="E60" s="73">
        <v>0</v>
      </c>
      <c r="F60" s="73">
        <v>65000</v>
      </c>
      <c r="G60" s="87">
        <f t="shared" si="0"/>
        <v>42125143</v>
      </c>
      <c r="H60" s="159"/>
      <c r="I60" s="159"/>
      <c r="J60" s="159"/>
      <c r="K60" s="48"/>
      <c r="L60" s="48"/>
      <c r="M60" s="48"/>
      <c r="N60" s="48"/>
      <c r="O60" s="25"/>
      <c r="P60" s="18"/>
      <c r="Q60" s="18"/>
    </row>
    <row r="61" spans="1:17">
      <c r="A61" s="94" t="s">
        <v>133</v>
      </c>
      <c r="B61" s="95" t="s">
        <v>138</v>
      </c>
      <c r="C61" s="95" t="s">
        <v>139</v>
      </c>
      <c r="D61" s="99" t="s">
        <v>144</v>
      </c>
      <c r="E61" s="73"/>
      <c r="F61" s="73">
        <v>141451</v>
      </c>
      <c r="G61" s="87">
        <f>G60-E61+F61</f>
        <v>42266594</v>
      </c>
      <c r="H61" s="159"/>
      <c r="I61" s="159"/>
      <c r="J61" s="159"/>
      <c r="K61" s="48"/>
      <c r="L61" s="48"/>
      <c r="M61" s="48"/>
      <c r="N61" s="48"/>
      <c r="O61" s="25"/>
      <c r="P61" s="18"/>
      <c r="Q61" s="18"/>
    </row>
    <row r="62" spans="1:17">
      <c r="A62" s="94" t="s">
        <v>133</v>
      </c>
      <c r="B62" s="95" t="s">
        <v>138</v>
      </c>
      <c r="C62" s="95" t="s">
        <v>140</v>
      </c>
      <c r="D62" s="96" t="s">
        <v>68</v>
      </c>
      <c r="E62" s="73">
        <v>0</v>
      </c>
      <c r="F62" s="74">
        <v>390000</v>
      </c>
      <c r="G62" s="87">
        <f t="shared" ref="G62:G76" si="1">G61-E62+F62</f>
        <v>42656594</v>
      </c>
      <c r="H62" s="159"/>
      <c r="I62" s="159"/>
      <c r="J62" s="159"/>
      <c r="M62" s="49"/>
      <c r="N62" s="50"/>
      <c r="O62" s="25"/>
      <c r="P62" s="18"/>
      <c r="Q62" s="18"/>
    </row>
    <row r="63" spans="1:17">
      <c r="A63" s="94" t="s">
        <v>133</v>
      </c>
      <c r="B63" s="95" t="s">
        <v>138</v>
      </c>
      <c r="C63" s="95" t="s">
        <v>140</v>
      </c>
      <c r="D63" s="99" t="s">
        <v>144</v>
      </c>
      <c r="E63" s="73"/>
      <c r="F63" s="74">
        <v>189735</v>
      </c>
      <c r="G63" s="87">
        <f t="shared" si="1"/>
        <v>42846329</v>
      </c>
      <c r="H63" s="159"/>
      <c r="I63" s="159"/>
      <c r="J63" s="159"/>
      <c r="M63" s="18"/>
      <c r="N63" s="27"/>
      <c r="O63" s="25"/>
    </row>
    <row r="64" spans="1:17">
      <c r="A64" s="94" t="s">
        <v>152</v>
      </c>
      <c r="B64" s="95" t="s">
        <v>153</v>
      </c>
      <c r="C64" s="95" t="s">
        <v>154</v>
      </c>
      <c r="D64" s="172" t="s">
        <v>150</v>
      </c>
      <c r="E64" s="100">
        <v>120</v>
      </c>
      <c r="F64" s="101"/>
      <c r="G64" s="87">
        <f t="shared" si="1"/>
        <v>42846209</v>
      </c>
      <c r="H64" s="159"/>
      <c r="I64" s="159"/>
      <c r="J64" s="159"/>
      <c r="K64" s="18"/>
      <c r="L64" s="18"/>
      <c r="M64" s="18"/>
      <c r="N64" s="18"/>
      <c r="O64" s="18"/>
      <c r="P64" s="18"/>
      <c r="Q64" s="18"/>
    </row>
    <row r="65" spans="1:17">
      <c r="A65" s="94" t="s">
        <v>152</v>
      </c>
      <c r="B65" s="95" t="s">
        <v>155</v>
      </c>
      <c r="C65" s="95" t="s">
        <v>156</v>
      </c>
      <c r="D65" s="99" t="s">
        <v>157</v>
      </c>
      <c r="E65" s="102"/>
      <c r="F65" s="103">
        <v>150000</v>
      </c>
      <c r="G65" s="87">
        <f t="shared" si="1"/>
        <v>42996209</v>
      </c>
      <c r="H65" s="159"/>
      <c r="I65" s="159"/>
      <c r="J65" s="159"/>
      <c r="K65" s="49"/>
      <c r="L65" s="49"/>
      <c r="M65" s="18"/>
      <c r="N65" s="18"/>
      <c r="O65" s="18"/>
      <c r="P65" s="18"/>
      <c r="Q65" s="18"/>
    </row>
    <row r="66" spans="1:17">
      <c r="A66" s="94" t="s">
        <v>158</v>
      </c>
      <c r="B66" s="95" t="s">
        <v>159</v>
      </c>
      <c r="C66" s="95" t="s">
        <v>160</v>
      </c>
      <c r="D66" s="96" t="s">
        <v>142</v>
      </c>
      <c r="E66" s="100"/>
      <c r="F66" s="101">
        <v>50000</v>
      </c>
      <c r="G66" s="87">
        <f t="shared" si="1"/>
        <v>43046209</v>
      </c>
      <c r="H66" s="159"/>
      <c r="I66" s="159"/>
      <c r="J66" s="159"/>
      <c r="K66" s="18"/>
      <c r="L66" s="18"/>
      <c r="M66" s="47"/>
      <c r="N66" s="18"/>
      <c r="O66" s="18"/>
      <c r="P66" s="18"/>
      <c r="Q66" s="18"/>
    </row>
    <row r="67" spans="1:17">
      <c r="A67" s="94" t="s">
        <v>158</v>
      </c>
      <c r="B67" s="95" t="s">
        <v>159</v>
      </c>
      <c r="C67" s="95" t="s">
        <v>160</v>
      </c>
      <c r="D67" s="99" t="s">
        <v>144</v>
      </c>
      <c r="E67" s="102"/>
      <c r="F67" s="103">
        <v>164245</v>
      </c>
      <c r="G67" s="87">
        <f t="shared" si="1"/>
        <v>43210454</v>
      </c>
      <c r="H67" s="159"/>
      <c r="I67" s="159"/>
      <c r="J67" s="159"/>
      <c r="K67" s="49"/>
      <c r="L67" s="18"/>
      <c r="M67" s="51"/>
      <c r="N67" s="52"/>
      <c r="O67" s="18"/>
      <c r="P67" s="18"/>
      <c r="Q67" s="18"/>
    </row>
    <row r="68" spans="1:17">
      <c r="A68" s="94" t="s">
        <v>161</v>
      </c>
      <c r="B68" s="95" t="s">
        <v>162</v>
      </c>
      <c r="C68" s="95" t="s">
        <v>163</v>
      </c>
      <c r="D68" s="95" t="s">
        <v>275</v>
      </c>
      <c r="E68" s="104">
        <v>30000000</v>
      </c>
      <c r="F68" s="101"/>
      <c r="G68" s="87">
        <f t="shared" si="1"/>
        <v>13210454</v>
      </c>
      <c r="H68" s="159"/>
      <c r="I68" s="159"/>
      <c r="J68" s="159"/>
      <c r="K68" s="49"/>
      <c r="L68" s="18"/>
      <c r="M68" s="51"/>
      <c r="N68" s="52"/>
      <c r="O68" s="18"/>
      <c r="P68" s="18"/>
      <c r="Q68" s="18"/>
    </row>
    <row r="69" spans="1:17">
      <c r="A69" s="94" t="s">
        <v>177</v>
      </c>
      <c r="B69" s="95" t="s">
        <v>178</v>
      </c>
      <c r="C69" s="95" t="s">
        <v>180</v>
      </c>
      <c r="D69" s="99" t="s">
        <v>183</v>
      </c>
      <c r="E69" s="103"/>
      <c r="F69" s="103">
        <v>150000</v>
      </c>
      <c r="G69" s="87">
        <f t="shared" si="1"/>
        <v>13360454</v>
      </c>
      <c r="H69" s="159"/>
      <c r="I69" s="159"/>
      <c r="J69" s="159"/>
      <c r="K69" s="18"/>
      <c r="L69" s="18"/>
      <c r="M69" s="18"/>
      <c r="N69" s="18"/>
      <c r="O69" s="18"/>
      <c r="P69" s="18"/>
      <c r="Q69" s="18"/>
    </row>
    <row r="70" spans="1:17">
      <c r="A70" s="94" t="s">
        <v>177</v>
      </c>
      <c r="B70" s="95" t="s">
        <v>179</v>
      </c>
      <c r="C70" s="95" t="s">
        <v>181</v>
      </c>
      <c r="D70" s="163" t="s">
        <v>182</v>
      </c>
      <c r="E70" s="105">
        <v>50000</v>
      </c>
      <c r="F70" s="106"/>
      <c r="G70" s="87">
        <f t="shared" si="1"/>
        <v>13310454</v>
      </c>
      <c r="H70" s="159"/>
      <c r="I70" s="159"/>
      <c r="J70" s="159"/>
      <c r="K70" s="18"/>
      <c r="L70" s="18"/>
      <c r="M70" s="19"/>
      <c r="N70" s="18"/>
      <c r="O70" s="18"/>
      <c r="P70" s="18"/>
      <c r="Q70" s="18"/>
    </row>
    <row r="71" spans="1:17">
      <c r="A71" s="94" t="s">
        <v>184</v>
      </c>
      <c r="B71" s="95" t="s">
        <v>185</v>
      </c>
      <c r="C71" s="95" t="s">
        <v>186</v>
      </c>
      <c r="D71" s="99" t="s">
        <v>183</v>
      </c>
      <c r="E71" s="103"/>
      <c r="F71" s="103">
        <v>234471</v>
      </c>
      <c r="G71" s="87">
        <f t="shared" si="1"/>
        <v>13544925</v>
      </c>
      <c r="H71" s="159"/>
      <c r="I71" s="159"/>
      <c r="J71" s="159"/>
      <c r="K71" s="18"/>
      <c r="L71" s="18"/>
      <c r="M71" s="19"/>
      <c r="N71" s="18"/>
      <c r="O71" s="18"/>
      <c r="P71" s="18"/>
      <c r="Q71" s="18"/>
    </row>
    <row r="72" spans="1:17">
      <c r="A72" s="94" t="s">
        <v>184</v>
      </c>
      <c r="B72" s="95" t="s">
        <v>178</v>
      </c>
      <c r="C72" s="95" t="s">
        <v>178</v>
      </c>
      <c r="D72" s="170" t="s">
        <v>187</v>
      </c>
      <c r="E72" s="105">
        <v>1175960</v>
      </c>
      <c r="F72" s="106"/>
      <c r="G72" s="87">
        <f t="shared" si="1"/>
        <v>12368965</v>
      </c>
      <c r="H72" s="159"/>
      <c r="I72" s="159"/>
      <c r="J72" s="159"/>
      <c r="K72" s="18"/>
      <c r="L72" s="18"/>
      <c r="M72" s="20"/>
      <c r="N72" s="18"/>
      <c r="O72" s="18"/>
      <c r="P72" s="18"/>
      <c r="Q72" s="18"/>
    </row>
    <row r="73" spans="1:17">
      <c r="A73" s="94" t="s">
        <v>188</v>
      </c>
      <c r="B73" s="95" t="s">
        <v>189</v>
      </c>
      <c r="C73" s="95" t="s">
        <v>190</v>
      </c>
      <c r="D73" s="96" t="s">
        <v>68</v>
      </c>
      <c r="E73" s="107"/>
      <c r="F73" s="108">
        <v>3000000</v>
      </c>
      <c r="G73" s="87">
        <f t="shared" si="1"/>
        <v>15368965</v>
      </c>
      <c r="H73" s="159"/>
      <c r="I73" s="159"/>
      <c r="J73" s="159"/>
      <c r="K73" s="18"/>
      <c r="L73" s="18"/>
      <c r="M73" s="20"/>
      <c r="N73" s="18"/>
      <c r="O73" s="18"/>
      <c r="P73" s="18"/>
      <c r="Q73" s="18"/>
    </row>
    <row r="74" spans="1:17">
      <c r="A74" s="94" t="s">
        <v>188</v>
      </c>
      <c r="B74" s="95" t="s">
        <v>191</v>
      </c>
      <c r="C74" s="95" t="s">
        <v>192</v>
      </c>
      <c r="D74" s="109" t="s">
        <v>142</v>
      </c>
      <c r="E74" s="110"/>
      <c r="F74" s="110">
        <v>50000</v>
      </c>
      <c r="G74" s="87">
        <f t="shared" si="1"/>
        <v>15418965</v>
      </c>
      <c r="H74" s="159"/>
      <c r="I74" s="159"/>
      <c r="J74" s="159"/>
      <c r="K74" s="18"/>
      <c r="L74" s="18"/>
      <c r="M74" s="20"/>
      <c r="N74" s="18"/>
      <c r="O74" s="18"/>
      <c r="P74" s="18"/>
      <c r="Q74" s="18"/>
    </row>
    <row r="75" spans="1:17">
      <c r="A75" s="111" t="s">
        <v>188</v>
      </c>
      <c r="B75" s="112" t="s">
        <v>191</v>
      </c>
      <c r="C75" s="112" t="s">
        <v>192</v>
      </c>
      <c r="D75" s="113" t="s">
        <v>144</v>
      </c>
      <c r="E75" s="114"/>
      <c r="F75" s="110">
        <v>150000</v>
      </c>
      <c r="G75" s="87">
        <f t="shared" si="1"/>
        <v>15568965</v>
      </c>
      <c r="H75" s="159"/>
      <c r="I75" s="159"/>
      <c r="J75" s="159"/>
      <c r="K75" s="18"/>
      <c r="L75" s="18"/>
      <c r="M75" s="19"/>
      <c r="N75" s="18"/>
      <c r="O75" s="18"/>
      <c r="P75" s="18"/>
      <c r="Q75" s="18"/>
    </row>
    <row r="76" spans="1:17">
      <c r="A76" s="123" t="s">
        <v>193</v>
      </c>
      <c r="B76" s="123" t="s">
        <v>194</v>
      </c>
      <c r="C76" s="123" t="s">
        <v>196</v>
      </c>
      <c r="D76" s="124" t="s">
        <v>68</v>
      </c>
      <c r="E76" s="125"/>
      <c r="F76" s="125">
        <v>244380</v>
      </c>
      <c r="G76" s="126">
        <f t="shared" si="1"/>
        <v>15813345</v>
      </c>
      <c r="H76" s="159"/>
      <c r="I76" s="159"/>
      <c r="J76" s="159"/>
      <c r="K76" s="18"/>
      <c r="L76" s="18"/>
      <c r="M76" s="18"/>
      <c r="N76" s="18"/>
      <c r="O76" s="18"/>
      <c r="P76" s="18"/>
      <c r="Q76" s="18"/>
    </row>
    <row r="77" spans="1:17">
      <c r="A77" s="75" t="s">
        <v>197</v>
      </c>
      <c r="B77" s="75" t="s">
        <v>198</v>
      </c>
      <c r="C77" s="75" t="s">
        <v>201</v>
      </c>
      <c r="D77" s="127" t="s">
        <v>142</v>
      </c>
      <c r="E77" s="110"/>
      <c r="F77" s="110">
        <v>63300</v>
      </c>
      <c r="G77" s="128">
        <f t="shared" ref="G77:G110" si="2">G76-E77+F77</f>
        <v>15876645</v>
      </c>
      <c r="H77" s="159"/>
      <c r="I77" s="159"/>
      <c r="J77" s="159"/>
    </row>
    <row r="78" spans="1:17">
      <c r="A78" s="75" t="s">
        <v>202</v>
      </c>
      <c r="B78" s="75" t="s">
        <v>198</v>
      </c>
      <c r="C78" s="75" t="s">
        <v>203</v>
      </c>
      <c r="D78" s="127" t="s">
        <v>68</v>
      </c>
      <c r="E78" s="110"/>
      <c r="F78" s="110">
        <v>2533600</v>
      </c>
      <c r="G78" s="128">
        <f t="shared" si="2"/>
        <v>18410245</v>
      </c>
      <c r="H78" s="159"/>
      <c r="I78" s="159"/>
      <c r="J78" s="159"/>
    </row>
    <row r="79" spans="1:17">
      <c r="A79" s="75" t="s">
        <v>200</v>
      </c>
      <c r="B79" s="75" t="s">
        <v>199</v>
      </c>
      <c r="C79" s="75" t="s">
        <v>204</v>
      </c>
      <c r="D79" s="129" t="s">
        <v>144</v>
      </c>
      <c r="E79" s="110"/>
      <c r="F79" s="110">
        <v>150000</v>
      </c>
      <c r="G79" s="128">
        <f t="shared" si="2"/>
        <v>18560245</v>
      </c>
      <c r="H79" s="159"/>
      <c r="I79" s="159"/>
      <c r="J79" s="159"/>
    </row>
    <row r="80" spans="1:17">
      <c r="A80" s="75" t="s">
        <v>200</v>
      </c>
      <c r="B80" s="75" t="s">
        <v>199</v>
      </c>
      <c r="C80" s="75" t="s">
        <v>205</v>
      </c>
      <c r="D80" s="129" t="s">
        <v>144</v>
      </c>
      <c r="E80" s="110"/>
      <c r="F80" s="110">
        <v>150000</v>
      </c>
      <c r="G80" s="128">
        <f t="shared" si="2"/>
        <v>18710245</v>
      </c>
      <c r="H80" s="159"/>
      <c r="I80" s="159"/>
      <c r="J80" s="159"/>
      <c r="L80" s="134"/>
    </row>
    <row r="81" spans="1:12">
      <c r="A81" s="75" t="s">
        <v>207</v>
      </c>
      <c r="B81" s="75" t="s">
        <v>199</v>
      </c>
      <c r="C81" s="75" t="s">
        <v>206</v>
      </c>
      <c r="D81" s="129" t="s">
        <v>144</v>
      </c>
      <c r="E81" s="110"/>
      <c r="F81" s="110">
        <v>150000</v>
      </c>
      <c r="G81" s="128">
        <f t="shared" si="2"/>
        <v>18860245</v>
      </c>
      <c r="H81" s="159" t="s">
        <v>317</v>
      </c>
      <c r="I81" s="159">
        <f>SUM(E51:E81)</f>
        <v>37843238</v>
      </c>
      <c r="J81" s="159">
        <f>SUM(F51:F81)</f>
        <v>8076182</v>
      </c>
    </row>
    <row r="82" spans="1:12">
      <c r="A82" s="75" t="s">
        <v>208</v>
      </c>
      <c r="B82" s="75" t="s">
        <v>213</v>
      </c>
      <c r="C82" s="98" t="s">
        <v>30</v>
      </c>
      <c r="D82" s="177" t="s">
        <v>69</v>
      </c>
      <c r="E82" s="73">
        <v>16102</v>
      </c>
      <c r="F82" s="73"/>
      <c r="G82" s="128">
        <f t="shared" si="2"/>
        <v>18844143</v>
      </c>
      <c r="H82" s="159"/>
      <c r="I82" s="159"/>
      <c r="J82" s="159"/>
    </row>
    <row r="83" spans="1:12">
      <c r="A83" s="75" t="s">
        <v>209</v>
      </c>
      <c r="B83" s="75" t="s">
        <v>214</v>
      </c>
      <c r="C83" s="75" t="s">
        <v>216</v>
      </c>
      <c r="D83" s="163" t="s">
        <v>220</v>
      </c>
      <c r="E83" s="110">
        <v>300500</v>
      </c>
      <c r="F83" s="110"/>
      <c r="G83" s="128">
        <f t="shared" si="2"/>
        <v>18543643</v>
      </c>
      <c r="H83" s="159"/>
      <c r="I83" s="159"/>
      <c r="J83" s="159"/>
    </row>
    <row r="84" spans="1:12">
      <c r="A84" s="75" t="s">
        <v>209</v>
      </c>
      <c r="B84" s="75" t="s">
        <v>214</v>
      </c>
      <c r="C84" s="75" t="s">
        <v>216</v>
      </c>
      <c r="D84" s="163" t="s">
        <v>308</v>
      </c>
      <c r="E84" s="110">
        <v>150000</v>
      </c>
      <c r="F84" s="110"/>
      <c r="G84" s="128">
        <f t="shared" si="2"/>
        <v>18393643</v>
      </c>
      <c r="H84" s="159"/>
      <c r="I84" s="159"/>
      <c r="J84" s="159"/>
      <c r="L84" s="55"/>
    </row>
    <row r="85" spans="1:12">
      <c r="A85" s="75" t="s">
        <v>209</v>
      </c>
      <c r="B85" s="75" t="s">
        <v>214</v>
      </c>
      <c r="C85" s="75" t="s">
        <v>217</v>
      </c>
      <c r="D85" s="163" t="s">
        <v>221</v>
      </c>
      <c r="E85" s="110">
        <v>300500</v>
      </c>
      <c r="F85" s="110"/>
      <c r="G85" s="128">
        <f t="shared" si="2"/>
        <v>18093143</v>
      </c>
      <c r="H85" s="159"/>
      <c r="I85" s="159"/>
      <c r="J85" s="159"/>
    </row>
    <row r="86" spans="1:12">
      <c r="A86" s="75" t="s">
        <v>209</v>
      </c>
      <c r="B86" s="75" t="s">
        <v>214</v>
      </c>
      <c r="C86" s="75" t="s">
        <v>218</v>
      </c>
      <c r="D86" s="163" t="s">
        <v>220</v>
      </c>
      <c r="E86" s="110">
        <v>300500</v>
      </c>
      <c r="F86" s="110"/>
      <c r="G86" s="128">
        <f t="shared" si="2"/>
        <v>17792643</v>
      </c>
      <c r="H86" s="159"/>
      <c r="I86" s="159"/>
      <c r="J86" s="159"/>
    </row>
    <row r="87" spans="1:12">
      <c r="A87" s="75" t="s">
        <v>210</v>
      </c>
      <c r="B87" s="75" t="s">
        <v>215</v>
      </c>
      <c r="C87" s="75" t="s">
        <v>219</v>
      </c>
      <c r="D87" s="127" t="s">
        <v>68</v>
      </c>
      <c r="E87" s="110"/>
      <c r="F87" s="110">
        <v>300000</v>
      </c>
      <c r="G87" s="128">
        <f t="shared" si="2"/>
        <v>18092643</v>
      </c>
      <c r="H87" s="159"/>
      <c r="I87" s="159"/>
      <c r="J87" s="159"/>
    </row>
    <row r="88" spans="1:12">
      <c r="A88" s="130" t="s">
        <v>222</v>
      </c>
      <c r="B88" s="131" t="s">
        <v>223</v>
      </c>
      <c r="C88" s="131" t="s">
        <v>224</v>
      </c>
      <c r="D88" s="127" t="s">
        <v>142</v>
      </c>
      <c r="E88" s="132"/>
      <c r="F88" s="133">
        <v>64695</v>
      </c>
      <c r="G88" s="128">
        <f t="shared" si="2"/>
        <v>18157338</v>
      </c>
      <c r="H88" s="159"/>
      <c r="I88" s="159"/>
      <c r="J88" s="159"/>
    </row>
    <row r="89" spans="1:12">
      <c r="A89" s="150" t="s">
        <v>276</v>
      </c>
      <c r="B89" s="131" t="s">
        <v>64</v>
      </c>
      <c r="C89" s="131" t="s">
        <v>65</v>
      </c>
      <c r="D89" s="173" t="s">
        <v>150</v>
      </c>
      <c r="E89" s="132">
        <v>540</v>
      </c>
      <c r="F89" s="133"/>
      <c r="G89" s="128">
        <f t="shared" si="2"/>
        <v>18156798</v>
      </c>
      <c r="H89" s="159"/>
      <c r="I89" s="159"/>
      <c r="J89" s="159"/>
    </row>
    <row r="90" spans="1:12">
      <c r="A90" s="150" t="s">
        <v>277</v>
      </c>
      <c r="B90" s="131" t="s">
        <v>67</v>
      </c>
      <c r="C90" s="131" t="s">
        <v>282</v>
      </c>
      <c r="D90" s="151" t="s">
        <v>146</v>
      </c>
      <c r="E90" s="132"/>
      <c r="F90" s="133">
        <v>1100000</v>
      </c>
      <c r="G90" s="128">
        <f t="shared" si="2"/>
        <v>19256798</v>
      </c>
      <c r="H90" s="159"/>
      <c r="I90" s="159"/>
      <c r="J90" s="159"/>
    </row>
    <row r="91" spans="1:12">
      <c r="A91" s="150" t="s">
        <v>278</v>
      </c>
      <c r="B91" s="131" t="s">
        <v>67</v>
      </c>
      <c r="C91" s="131" t="s">
        <v>283</v>
      </c>
      <c r="D91" s="164" t="s">
        <v>294</v>
      </c>
      <c r="E91" s="132">
        <v>2044177</v>
      </c>
      <c r="F91" s="133"/>
      <c r="G91" s="128">
        <f t="shared" si="2"/>
        <v>17212621</v>
      </c>
      <c r="H91" s="159"/>
      <c r="I91" s="159"/>
      <c r="J91" s="159"/>
    </row>
    <row r="92" spans="1:12">
      <c r="A92" s="150" t="s">
        <v>279</v>
      </c>
      <c r="B92" s="131" t="s">
        <v>67</v>
      </c>
      <c r="C92" s="131" t="s">
        <v>284</v>
      </c>
      <c r="D92" s="171" t="s">
        <v>295</v>
      </c>
      <c r="E92" s="132">
        <v>3999022</v>
      </c>
      <c r="F92" s="133"/>
      <c r="G92" s="128">
        <f t="shared" si="2"/>
        <v>13213599</v>
      </c>
      <c r="H92" s="159"/>
      <c r="I92" s="159"/>
      <c r="J92" s="159"/>
    </row>
    <row r="93" spans="1:12">
      <c r="A93" s="150" t="s">
        <v>280</v>
      </c>
      <c r="B93" s="131" t="s">
        <v>199</v>
      </c>
      <c r="C93" s="131" t="s">
        <v>285</v>
      </c>
      <c r="D93" s="127" t="s">
        <v>68</v>
      </c>
      <c r="E93" s="132"/>
      <c r="F93" s="133">
        <v>200000</v>
      </c>
      <c r="G93" s="128">
        <f t="shared" si="2"/>
        <v>13413599</v>
      </c>
      <c r="H93" s="159"/>
      <c r="I93" s="159"/>
      <c r="J93" s="159"/>
    </row>
    <row r="94" spans="1:12">
      <c r="A94" s="150" t="s">
        <v>281</v>
      </c>
      <c r="B94" s="131" t="s">
        <v>89</v>
      </c>
      <c r="C94" s="131" t="s">
        <v>160</v>
      </c>
      <c r="D94" s="127" t="s">
        <v>68</v>
      </c>
      <c r="E94" s="132"/>
      <c r="F94" s="133">
        <v>219022</v>
      </c>
      <c r="G94" s="128">
        <f t="shared" si="2"/>
        <v>13632621</v>
      </c>
      <c r="H94" s="159"/>
      <c r="I94" s="159"/>
      <c r="J94" s="159"/>
    </row>
    <row r="95" spans="1:12">
      <c r="A95" s="150" t="s">
        <v>286</v>
      </c>
      <c r="B95" s="131" t="s">
        <v>89</v>
      </c>
      <c r="C95" s="152" t="s">
        <v>368</v>
      </c>
      <c r="D95" s="127" t="s">
        <v>68</v>
      </c>
      <c r="E95" s="132"/>
      <c r="F95" s="133">
        <v>261800</v>
      </c>
      <c r="G95" s="128">
        <f t="shared" si="2"/>
        <v>13894421</v>
      </c>
      <c r="H95" s="159"/>
      <c r="I95" s="159"/>
      <c r="J95" s="159"/>
    </row>
    <row r="96" spans="1:12">
      <c r="A96" s="150" t="s">
        <v>286</v>
      </c>
      <c r="B96" s="131" t="s">
        <v>89</v>
      </c>
      <c r="C96" s="152" t="s">
        <v>289</v>
      </c>
      <c r="D96" s="127" t="s">
        <v>142</v>
      </c>
      <c r="E96" s="132"/>
      <c r="F96" s="133">
        <v>65440</v>
      </c>
      <c r="G96" s="128">
        <f t="shared" si="2"/>
        <v>13959861</v>
      </c>
      <c r="H96" s="159"/>
      <c r="I96" s="159"/>
      <c r="J96" s="159"/>
    </row>
    <row r="97" spans="1:10">
      <c r="A97" s="150" t="s">
        <v>286</v>
      </c>
      <c r="B97" s="131" t="s">
        <v>89</v>
      </c>
      <c r="C97" s="131" t="s">
        <v>290</v>
      </c>
      <c r="D97" s="127" t="s">
        <v>296</v>
      </c>
      <c r="E97" s="132"/>
      <c r="F97" s="133">
        <v>2000000</v>
      </c>
      <c r="G97" s="128">
        <f t="shared" si="2"/>
        <v>15959861</v>
      </c>
      <c r="H97" s="159" t="s">
        <v>318</v>
      </c>
      <c r="I97" s="159">
        <f>SUM(E82:E97)</f>
        <v>7111341</v>
      </c>
      <c r="J97" s="159">
        <f>SUM(F82:F97)</f>
        <v>4210957</v>
      </c>
    </row>
    <row r="98" spans="1:10">
      <c r="A98" s="150" t="s">
        <v>287</v>
      </c>
      <c r="B98" s="131" t="s">
        <v>56</v>
      </c>
      <c r="C98" s="98" t="s">
        <v>30</v>
      </c>
      <c r="D98" s="177" t="s">
        <v>69</v>
      </c>
      <c r="E98" s="132">
        <v>16715</v>
      </c>
      <c r="F98" s="133"/>
      <c r="G98" s="128">
        <f t="shared" si="2"/>
        <v>15943146</v>
      </c>
      <c r="H98" s="159"/>
      <c r="I98" s="159"/>
      <c r="J98" s="159"/>
    </row>
    <row r="99" spans="1:10">
      <c r="A99" s="150" t="s">
        <v>288</v>
      </c>
      <c r="B99" s="131" t="s">
        <v>64</v>
      </c>
      <c r="C99" s="131" t="s">
        <v>65</v>
      </c>
      <c r="D99" s="173" t="s">
        <v>150</v>
      </c>
      <c r="E99" s="132">
        <v>280</v>
      </c>
      <c r="F99" s="133"/>
      <c r="G99" s="128">
        <f t="shared" si="2"/>
        <v>15942866</v>
      </c>
      <c r="H99" s="159"/>
      <c r="I99" s="159"/>
      <c r="J99" s="159"/>
    </row>
    <row r="100" spans="1:10">
      <c r="A100" s="150" t="s">
        <v>292</v>
      </c>
      <c r="B100" s="131" t="s">
        <v>89</v>
      </c>
      <c r="C100" s="131" t="s">
        <v>291</v>
      </c>
      <c r="D100" s="151" t="s">
        <v>146</v>
      </c>
      <c r="E100" s="132"/>
      <c r="F100" s="133">
        <v>4654941</v>
      </c>
      <c r="G100" s="128">
        <f t="shared" si="2"/>
        <v>20597807</v>
      </c>
      <c r="H100" s="159"/>
      <c r="I100" s="159"/>
      <c r="J100" s="159"/>
    </row>
    <row r="101" spans="1:10">
      <c r="A101" s="150" t="s">
        <v>293</v>
      </c>
      <c r="B101" s="131" t="s">
        <v>58</v>
      </c>
      <c r="C101" s="131" t="s">
        <v>59</v>
      </c>
      <c r="D101" s="167"/>
      <c r="E101" s="132"/>
      <c r="F101" s="133">
        <v>6183</v>
      </c>
      <c r="G101" s="128">
        <f t="shared" si="2"/>
        <v>20603990</v>
      </c>
      <c r="H101" s="159" t="s">
        <v>319</v>
      </c>
      <c r="I101" s="159">
        <f>SUM(E98:E101)</f>
        <v>16995</v>
      </c>
      <c r="J101" s="159">
        <f>SUM(F98:F101)</f>
        <v>4661124</v>
      </c>
    </row>
    <row r="102" spans="1:10">
      <c r="A102" s="150" t="s">
        <v>299</v>
      </c>
      <c r="B102" s="131" t="s">
        <v>56</v>
      </c>
      <c r="C102" s="98" t="s">
        <v>30</v>
      </c>
      <c r="D102" s="177" t="s">
        <v>69</v>
      </c>
      <c r="E102" s="132">
        <v>17074</v>
      </c>
      <c r="F102" s="133"/>
      <c r="G102" s="128">
        <f t="shared" si="2"/>
        <v>20586916</v>
      </c>
      <c r="H102" s="159"/>
      <c r="I102" s="159"/>
      <c r="J102" s="159"/>
    </row>
    <row r="103" spans="1:10">
      <c r="A103" s="150" t="s">
        <v>300</v>
      </c>
      <c r="B103" s="131" t="s">
        <v>64</v>
      </c>
      <c r="C103" s="131" t="s">
        <v>65</v>
      </c>
      <c r="D103" s="173" t="s">
        <v>150</v>
      </c>
      <c r="E103" s="132">
        <v>40</v>
      </c>
      <c r="F103" s="133"/>
      <c r="G103" s="128">
        <f t="shared" si="2"/>
        <v>20586876</v>
      </c>
      <c r="H103" s="159"/>
      <c r="I103" s="159"/>
      <c r="J103" s="159"/>
    </row>
    <row r="104" spans="1:10">
      <c r="A104" s="150" t="s">
        <v>301</v>
      </c>
      <c r="B104" s="131" t="s">
        <v>89</v>
      </c>
      <c r="C104" s="131" t="s">
        <v>297</v>
      </c>
      <c r="D104" s="127" t="s">
        <v>68</v>
      </c>
      <c r="E104" s="132"/>
      <c r="F104" s="133">
        <v>256096</v>
      </c>
      <c r="G104" s="128">
        <f t="shared" si="2"/>
        <v>20842972</v>
      </c>
      <c r="H104" s="159" t="s">
        <v>320</v>
      </c>
      <c r="I104" s="159">
        <f>SUM(E102:E104)</f>
        <v>17114</v>
      </c>
      <c r="J104" s="159">
        <f>SUM(F102:F104)</f>
        <v>256096</v>
      </c>
    </row>
    <row r="105" spans="1:10">
      <c r="A105" s="150" t="s">
        <v>302</v>
      </c>
      <c r="B105" s="131" t="s">
        <v>56</v>
      </c>
      <c r="C105" s="98" t="s">
        <v>30</v>
      </c>
      <c r="D105" s="177" t="s">
        <v>69</v>
      </c>
      <c r="E105" s="132">
        <v>17043</v>
      </c>
      <c r="F105" s="133"/>
      <c r="G105" s="128">
        <f t="shared" si="2"/>
        <v>20825929</v>
      </c>
      <c r="H105" s="159"/>
      <c r="I105" s="159"/>
      <c r="J105" s="159"/>
    </row>
    <row r="106" spans="1:10">
      <c r="A106" s="150" t="s">
        <v>303</v>
      </c>
      <c r="B106" s="131" t="s">
        <v>89</v>
      </c>
      <c r="C106" s="131" t="s">
        <v>298</v>
      </c>
      <c r="D106" s="127" t="s">
        <v>68</v>
      </c>
      <c r="E106" s="132"/>
      <c r="F106" s="133">
        <v>220860</v>
      </c>
      <c r="G106" s="128">
        <f t="shared" si="2"/>
        <v>21046789</v>
      </c>
      <c r="H106" s="159"/>
      <c r="I106" s="159"/>
      <c r="J106" s="159"/>
    </row>
    <row r="107" spans="1:10">
      <c r="A107" s="150" t="s">
        <v>304</v>
      </c>
      <c r="B107" s="131" t="s">
        <v>64</v>
      </c>
      <c r="C107" s="131" t="s">
        <v>65</v>
      </c>
      <c r="D107" s="173" t="s">
        <v>150</v>
      </c>
      <c r="E107" s="132">
        <v>40</v>
      </c>
      <c r="F107" s="133"/>
      <c r="G107" s="128">
        <f t="shared" si="2"/>
        <v>21046749</v>
      </c>
      <c r="H107" s="159" t="s">
        <v>321</v>
      </c>
      <c r="I107" s="159">
        <f>SUM(E105:E107)</f>
        <v>17083</v>
      </c>
      <c r="J107" s="159">
        <f>SUM(F105:F107)</f>
        <v>220860</v>
      </c>
    </row>
    <row r="108" spans="1:10">
      <c r="A108" s="150" t="s">
        <v>305</v>
      </c>
      <c r="B108" s="131" t="s">
        <v>56</v>
      </c>
      <c r="C108" s="98" t="s">
        <v>30</v>
      </c>
      <c r="D108" s="177" t="s">
        <v>69</v>
      </c>
      <c r="E108" s="132">
        <v>16394</v>
      </c>
      <c r="F108" s="133"/>
      <c r="G108" s="128">
        <f t="shared" si="2"/>
        <v>21030355</v>
      </c>
      <c r="H108" s="159"/>
      <c r="I108" s="159"/>
      <c r="J108" s="159"/>
    </row>
    <row r="109" spans="1:10">
      <c r="A109" s="150" t="s">
        <v>306</v>
      </c>
      <c r="B109" s="131" t="s">
        <v>64</v>
      </c>
      <c r="C109" s="131" t="s">
        <v>65</v>
      </c>
      <c r="D109" s="173" t="s">
        <v>150</v>
      </c>
      <c r="E109" s="132">
        <v>40</v>
      </c>
      <c r="F109" s="133"/>
      <c r="G109" s="128">
        <f t="shared" si="2"/>
        <v>21030315</v>
      </c>
      <c r="H109" s="159"/>
      <c r="I109" s="159"/>
      <c r="J109" s="159"/>
    </row>
    <row r="110" spans="1:10">
      <c r="A110" s="150" t="s">
        <v>307</v>
      </c>
      <c r="B110" s="131" t="s">
        <v>58</v>
      </c>
      <c r="C110" s="131" t="s">
        <v>59</v>
      </c>
      <c r="D110" s="167"/>
      <c r="E110" s="132"/>
      <c r="F110" s="133">
        <v>5201</v>
      </c>
      <c r="G110" s="128">
        <f t="shared" si="2"/>
        <v>21035516</v>
      </c>
      <c r="H110" s="159" t="s">
        <v>322</v>
      </c>
      <c r="I110" s="159">
        <f>SUM(E108:E110)</f>
        <v>16434</v>
      </c>
      <c r="J110" s="159">
        <f>SUM(F108:F110)</f>
        <v>5201</v>
      </c>
    </row>
    <row r="111" spans="1:10">
      <c r="E111" s="53">
        <f>SUM(E4:E110)-30000000</f>
        <v>22728133</v>
      </c>
      <c r="F111" s="53">
        <f>SUM(F4:F110)</f>
        <v>20138779</v>
      </c>
      <c r="G111" s="153">
        <f>G110</f>
        <v>21035516</v>
      </c>
      <c r="H111" s="153"/>
      <c r="I111" s="153">
        <f>SUM(I3:I110)</f>
        <v>52728133</v>
      </c>
      <c r="J111" s="153">
        <f>SUM(J3:J110)</f>
        <v>20138779</v>
      </c>
    </row>
    <row r="118" spans="4:4">
      <c r="D118" s="161">
        <f>SUM(F46,F48,F50)</f>
        <v>522614</v>
      </c>
    </row>
    <row r="119" spans="4:4">
      <c r="D119" s="161">
        <f>SUM(F61,F63,F65,F67,F69,F71,F75,F79,F80,F81)</f>
        <v>1629902</v>
      </c>
    </row>
  </sheetData>
  <autoFilter ref="A2:G111" xr:uid="{00000000-0001-0000-0000-000000000000}"/>
  <mergeCells count="1">
    <mergeCell ref="K58:N58"/>
  </mergeCells>
  <phoneticPr fontId="2" type="noConversion"/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3FE23-3C95-47A8-965A-7BFB2BC6AA6B}">
  <dimension ref="A2:C4"/>
  <sheetViews>
    <sheetView workbookViewId="0">
      <selection activeCell="F20" sqref="F20:F21"/>
    </sheetView>
  </sheetViews>
  <sheetFormatPr defaultRowHeight="19.5"/>
  <cols>
    <col min="1" max="1" width="23" bestFit="1" customWidth="1"/>
    <col min="2" max="2" width="11.44140625" bestFit="1" customWidth="1"/>
    <col min="3" max="3" width="10.44140625" bestFit="1" customWidth="1"/>
  </cols>
  <sheetData>
    <row r="2" spans="1:3">
      <c r="A2" s="183" t="s">
        <v>273</v>
      </c>
      <c r="B2" s="183" t="s">
        <v>274</v>
      </c>
      <c r="C2" s="184">
        <v>30000000</v>
      </c>
    </row>
    <row r="3" spans="1:3">
      <c r="C3">
        <v>21035216</v>
      </c>
    </row>
    <row r="4" spans="1:3">
      <c r="C4" s="71"/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7CFA2-43E6-41DC-85C5-2D0767A5B89F}">
  <dimension ref="A1:E11"/>
  <sheetViews>
    <sheetView workbookViewId="0">
      <selection activeCell="D6" sqref="D6"/>
    </sheetView>
  </sheetViews>
  <sheetFormatPr defaultRowHeight="19.5"/>
  <cols>
    <col min="2" max="2" width="17.5546875" bestFit="1" customWidth="1"/>
    <col min="3" max="3" width="28.109375" bestFit="1" customWidth="1"/>
    <col min="4" max="4" width="9.33203125" bestFit="1" customWidth="1"/>
    <col min="5" max="5" width="12.109375" bestFit="1" customWidth="1"/>
  </cols>
  <sheetData>
    <row r="1" spans="1:5">
      <c r="A1" s="64" t="s">
        <v>176</v>
      </c>
      <c r="B1" s="65" t="s">
        <v>164</v>
      </c>
      <c r="C1" s="66">
        <v>995.78</v>
      </c>
      <c r="D1" s="1"/>
      <c r="E1" s="1"/>
    </row>
    <row r="2" spans="1:5">
      <c r="B2" s="65" t="s">
        <v>165</v>
      </c>
      <c r="C2" s="67">
        <v>73000</v>
      </c>
      <c r="D2" s="1"/>
      <c r="E2" s="1"/>
    </row>
    <row r="3" spans="1:5">
      <c r="B3" s="65" t="s">
        <v>166</v>
      </c>
      <c r="C3" s="68">
        <v>500.58</v>
      </c>
      <c r="D3" s="1"/>
      <c r="E3" s="1"/>
    </row>
    <row r="4" spans="1:5">
      <c r="D4" s="1"/>
      <c r="E4" s="1"/>
    </row>
    <row r="5" spans="1:5">
      <c r="A5" s="185" t="s">
        <v>167</v>
      </c>
      <c r="B5" s="185" t="s">
        <v>168</v>
      </c>
      <c r="C5" s="185" t="s">
        <v>169</v>
      </c>
      <c r="D5" s="186" t="s">
        <v>170</v>
      </c>
      <c r="E5" s="187" t="s">
        <v>171</v>
      </c>
    </row>
    <row r="6" spans="1:5">
      <c r="A6" s="188">
        <v>20210321</v>
      </c>
      <c r="B6" s="188" t="s">
        <v>172</v>
      </c>
      <c r="C6" s="188" t="s">
        <v>173</v>
      </c>
      <c r="D6" s="189">
        <v>995.78</v>
      </c>
      <c r="E6" s="190"/>
    </row>
    <row r="7" spans="1:5">
      <c r="A7" s="188">
        <v>20210321</v>
      </c>
      <c r="B7" s="188" t="s">
        <v>172</v>
      </c>
      <c r="C7" s="188" t="s">
        <v>174</v>
      </c>
      <c r="D7" s="191">
        <v>73000</v>
      </c>
      <c r="E7" s="190"/>
    </row>
    <row r="8" spans="1:5">
      <c r="A8" s="188">
        <v>20210321</v>
      </c>
      <c r="B8" s="188" t="s">
        <v>172</v>
      </c>
      <c r="C8" s="188" t="s">
        <v>175</v>
      </c>
      <c r="D8" s="192">
        <v>500.58</v>
      </c>
      <c r="E8" s="190"/>
    </row>
    <row r="9" spans="1:5">
      <c r="A9" s="1"/>
      <c r="B9" s="1"/>
      <c r="C9" s="1"/>
      <c r="D9" s="69"/>
      <c r="E9" s="1"/>
    </row>
    <row r="10" spans="1:5">
      <c r="A10" s="1"/>
      <c r="B10" s="1"/>
      <c r="D10" s="1"/>
      <c r="E10" s="1"/>
    </row>
    <row r="11" spans="1:5">
      <c r="A11" s="1"/>
      <c r="B11" s="1"/>
      <c r="C11" s="1"/>
      <c r="D11" s="70"/>
      <c r="E11" s="70"/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87CFF-F553-4ECE-A6EF-8425427B18EE}">
  <dimension ref="A1:E41"/>
  <sheetViews>
    <sheetView workbookViewId="0">
      <selection activeCell="D36" sqref="D36"/>
    </sheetView>
  </sheetViews>
  <sheetFormatPr defaultRowHeight="19.5"/>
  <cols>
    <col min="1" max="1" width="8.88671875" style="135"/>
    <col min="2" max="2" width="66.33203125" style="135" bestFit="1" customWidth="1"/>
    <col min="3" max="3" width="14.44140625" style="135" bestFit="1" customWidth="1"/>
    <col min="4" max="4" width="13.5546875" style="135" bestFit="1" customWidth="1"/>
    <col min="5" max="5" width="22.88671875" style="135" bestFit="1" customWidth="1"/>
    <col min="6" max="16384" width="8.88671875" style="135"/>
  </cols>
  <sheetData>
    <row r="1" spans="1:5">
      <c r="A1" s="136" t="s">
        <v>225</v>
      </c>
    </row>
    <row r="3" spans="1:5">
      <c r="A3" s="136" t="s">
        <v>226</v>
      </c>
    </row>
    <row r="5" spans="1:5">
      <c r="A5" s="137" t="s">
        <v>227</v>
      </c>
      <c r="B5" s="137" t="s">
        <v>228</v>
      </c>
      <c r="C5" s="137" t="s">
        <v>229</v>
      </c>
      <c r="D5" s="138" t="s">
        <v>230</v>
      </c>
      <c r="E5" s="137" t="s">
        <v>231</v>
      </c>
    </row>
    <row r="6" spans="1:5">
      <c r="A6" s="1">
        <v>1</v>
      </c>
      <c r="B6" t="s">
        <v>232</v>
      </c>
      <c r="C6" s="139">
        <v>1000</v>
      </c>
      <c r="D6" s="27">
        <f>C6*1300</f>
        <v>1300000</v>
      </c>
      <c r="E6" t="s">
        <v>233</v>
      </c>
    </row>
    <row r="7" spans="1:5">
      <c r="A7" s="1">
        <v>2</v>
      </c>
      <c r="B7" t="s">
        <v>234</v>
      </c>
      <c r="C7" s="140">
        <v>77000</v>
      </c>
      <c r="D7" s="27">
        <f>C7*9.3</f>
        <v>716100</v>
      </c>
      <c r="E7" t="s">
        <v>235</v>
      </c>
    </row>
    <row r="8" spans="1:5" ht="37.5">
      <c r="A8" s="1">
        <v>3</v>
      </c>
      <c r="B8" s="141" t="s">
        <v>236</v>
      </c>
      <c r="C8" s="142">
        <v>8910907</v>
      </c>
      <c r="D8" s="143">
        <v>8910907</v>
      </c>
      <c r="E8" s="144" t="s">
        <v>237</v>
      </c>
    </row>
    <row r="9" spans="1:5">
      <c r="A9" s="1">
        <v>4</v>
      </c>
      <c r="B9" t="s">
        <v>238</v>
      </c>
      <c r="C9" s="139">
        <v>1200</v>
      </c>
      <c r="D9" s="27">
        <f>C9*1300</f>
        <v>1560000</v>
      </c>
      <c r="E9" t="s">
        <v>233</v>
      </c>
    </row>
    <row r="10" spans="1:5">
      <c r="A10" s="1">
        <v>5</v>
      </c>
      <c r="B10" t="s">
        <v>239</v>
      </c>
      <c r="C10" s="140">
        <v>126000</v>
      </c>
      <c r="D10" s="27">
        <f>C10*9.3</f>
        <v>1171800</v>
      </c>
      <c r="E10" t="s">
        <v>235</v>
      </c>
    </row>
    <row r="11" spans="1:5">
      <c r="A11" s="1">
        <v>6</v>
      </c>
      <c r="B11" t="s">
        <v>240</v>
      </c>
      <c r="C11" s="145">
        <v>2002516</v>
      </c>
      <c r="D11" s="27">
        <v>2002516</v>
      </c>
      <c r="E11" t="s">
        <v>241</v>
      </c>
    </row>
    <row r="12" spans="1:5">
      <c r="A12" s="1">
        <v>7</v>
      </c>
      <c r="B12" t="s">
        <v>242</v>
      </c>
      <c r="C12" s="145">
        <v>8120000</v>
      </c>
      <c r="D12" s="27">
        <v>8120000</v>
      </c>
      <c r="E12"/>
    </row>
    <row r="13" spans="1:5">
      <c r="A13" s="1">
        <v>8</v>
      </c>
      <c r="B13" t="s">
        <v>243</v>
      </c>
      <c r="C13" s="146">
        <v>5</v>
      </c>
      <c r="D13" s="27">
        <f>C13*1300</f>
        <v>6500</v>
      </c>
      <c r="E13"/>
    </row>
    <row r="14" spans="1:5">
      <c r="A14" s="1">
        <v>9</v>
      </c>
      <c r="B14" t="s">
        <v>244</v>
      </c>
      <c r="C14" s="140">
        <v>348000</v>
      </c>
      <c r="D14" s="27">
        <f>C14*9.3</f>
        <v>3236400.0000000005</v>
      </c>
      <c r="E14" t="s">
        <v>235</v>
      </c>
    </row>
    <row r="15" spans="1:5">
      <c r="A15" s="1">
        <v>10</v>
      </c>
      <c r="B15" t="s">
        <v>244</v>
      </c>
      <c r="C15" s="147">
        <v>250</v>
      </c>
      <c r="D15" s="27">
        <f>C15*1300</f>
        <v>325000</v>
      </c>
      <c r="E15" t="s">
        <v>233</v>
      </c>
    </row>
    <row r="16" spans="1:5">
      <c r="A16" s="1">
        <v>11</v>
      </c>
      <c r="B16" t="s">
        <v>245</v>
      </c>
      <c r="C16" s="140">
        <v>100000</v>
      </c>
      <c r="D16" s="27">
        <f>C16*9.3</f>
        <v>930000.00000000012</v>
      </c>
      <c r="E16"/>
    </row>
    <row r="17" spans="1:5">
      <c r="A17" s="1"/>
      <c r="B17"/>
      <c r="C17"/>
      <c r="D17" s="27"/>
      <c r="E17"/>
    </row>
    <row r="18" spans="1:5">
      <c r="A18" s="1"/>
      <c r="B18"/>
      <c r="C18"/>
      <c r="D18" s="148">
        <f>SUM(D6:D16)</f>
        <v>28279223</v>
      </c>
      <c r="E18"/>
    </row>
    <row r="21" spans="1:5">
      <c r="A21" s="136" t="s">
        <v>246</v>
      </c>
    </row>
    <row r="23" spans="1:5">
      <c r="A23" s="137" t="s">
        <v>227</v>
      </c>
      <c r="B23" s="137" t="s">
        <v>247</v>
      </c>
      <c r="C23" s="137" t="s">
        <v>248</v>
      </c>
      <c r="D23" s="138" t="s">
        <v>230</v>
      </c>
      <c r="E23" s="137" t="s">
        <v>231</v>
      </c>
    </row>
    <row r="24" spans="1:5">
      <c r="A24" s="1">
        <v>1</v>
      </c>
      <c r="B24" t="s">
        <v>249</v>
      </c>
      <c r="C24" s="134">
        <v>83820</v>
      </c>
      <c r="D24" s="27">
        <f>C24*9.3</f>
        <v>779526.00000000012</v>
      </c>
      <c r="E24"/>
    </row>
    <row r="25" spans="1:5">
      <c r="A25" s="1">
        <v>2</v>
      </c>
      <c r="B25" t="s">
        <v>250</v>
      </c>
      <c r="C25" s="134">
        <v>34900</v>
      </c>
      <c r="D25" s="27">
        <f>C25*9.3</f>
        <v>324570</v>
      </c>
      <c r="E25"/>
    </row>
    <row r="26" spans="1:5">
      <c r="A26" s="1">
        <v>3</v>
      </c>
      <c r="B26" t="s">
        <v>251</v>
      </c>
      <c r="C26" s="134">
        <v>37486</v>
      </c>
      <c r="D26" s="27">
        <f t="shared" ref="D26:D33" si="0">C26*9.3</f>
        <v>348619.80000000005</v>
      </c>
      <c r="E26"/>
    </row>
    <row r="27" spans="1:5">
      <c r="A27" s="1">
        <v>4</v>
      </c>
      <c r="B27" t="s">
        <v>252</v>
      </c>
      <c r="C27" s="134">
        <v>220000</v>
      </c>
      <c r="D27" s="27">
        <f t="shared" si="0"/>
        <v>2046000.0000000002</v>
      </c>
      <c r="E27"/>
    </row>
    <row r="28" spans="1:5">
      <c r="A28" s="1">
        <v>5</v>
      </c>
      <c r="B28" t="s">
        <v>253</v>
      </c>
      <c r="C28" s="134">
        <f>13750+42120</f>
        <v>55870</v>
      </c>
      <c r="D28" s="27">
        <f t="shared" si="0"/>
        <v>519591.00000000006</v>
      </c>
      <c r="E28"/>
    </row>
    <row r="29" spans="1:5" ht="39">
      <c r="A29" s="1">
        <v>6</v>
      </c>
      <c r="B29" t="s">
        <v>254</v>
      </c>
      <c r="C29" s="134">
        <f>38352+378000</f>
        <v>416352</v>
      </c>
      <c r="D29" s="27">
        <f>C29*9.3</f>
        <v>3872073.6</v>
      </c>
      <c r="E29" s="149" t="s">
        <v>255</v>
      </c>
    </row>
    <row r="30" spans="1:5">
      <c r="A30" s="1">
        <v>7</v>
      </c>
      <c r="B30" t="s">
        <v>256</v>
      </c>
      <c r="C30" s="134">
        <f>35425+17060</f>
        <v>52485</v>
      </c>
      <c r="D30" s="27">
        <f t="shared" si="0"/>
        <v>488110.50000000006</v>
      </c>
      <c r="E30"/>
    </row>
    <row r="31" spans="1:5">
      <c r="A31" s="1">
        <v>8</v>
      </c>
      <c r="B31" t="s">
        <v>257</v>
      </c>
      <c r="C31" s="134">
        <f>42831+3000</f>
        <v>45831</v>
      </c>
      <c r="D31" s="27">
        <f t="shared" si="0"/>
        <v>426228.30000000005</v>
      </c>
      <c r="E31"/>
    </row>
    <row r="32" spans="1:5">
      <c r="A32" s="1">
        <v>9</v>
      </c>
      <c r="B32" t="s">
        <v>258</v>
      </c>
      <c r="C32" s="134">
        <v>128400</v>
      </c>
      <c r="D32" s="27">
        <f t="shared" si="0"/>
        <v>1194120</v>
      </c>
      <c r="E32"/>
    </row>
    <row r="33" spans="1:5" ht="58.5">
      <c r="A33" s="1">
        <v>10</v>
      </c>
      <c r="B33" t="s">
        <v>259</v>
      </c>
      <c r="C33" s="134">
        <v>102000</v>
      </c>
      <c r="D33" s="27">
        <f t="shared" si="0"/>
        <v>948600.00000000012</v>
      </c>
      <c r="E33" s="149" t="s">
        <v>260</v>
      </c>
    </row>
    <row r="34" spans="1:5">
      <c r="A34" s="1">
        <v>11</v>
      </c>
      <c r="B34" t="s">
        <v>259</v>
      </c>
      <c r="C34" s="27">
        <v>500000</v>
      </c>
      <c r="D34" s="27">
        <v>500000</v>
      </c>
      <c r="E34" t="s">
        <v>261</v>
      </c>
    </row>
    <row r="35" spans="1:5">
      <c r="A35" s="1">
        <v>12</v>
      </c>
      <c r="B35" t="s">
        <v>262</v>
      </c>
      <c r="C35" s="27">
        <v>1000000</v>
      </c>
      <c r="D35" s="27">
        <v>1000000</v>
      </c>
      <c r="E35" s="149" t="s">
        <v>261</v>
      </c>
    </row>
    <row r="36" spans="1:5" ht="39">
      <c r="A36" s="1">
        <v>13</v>
      </c>
      <c r="B36" t="s">
        <v>263</v>
      </c>
      <c r="C36" s="139">
        <v>1500</v>
      </c>
      <c r="D36" s="27">
        <f>C36*1300</f>
        <v>1950000</v>
      </c>
      <c r="E36" s="149" t="s">
        <v>264</v>
      </c>
    </row>
    <row r="37" spans="1:5">
      <c r="A37" s="1">
        <v>14</v>
      </c>
      <c r="B37" t="s">
        <v>265</v>
      </c>
      <c r="C37" s="147">
        <v>1000</v>
      </c>
      <c r="D37" s="27">
        <f>C37*1300</f>
        <v>1300000</v>
      </c>
      <c r="E37" s="149" t="s">
        <v>266</v>
      </c>
    </row>
    <row r="38" spans="1:5" ht="58.5">
      <c r="A38" s="1">
        <v>15</v>
      </c>
      <c r="B38" t="s">
        <v>267</v>
      </c>
      <c r="C38" s="27">
        <v>901500</v>
      </c>
      <c r="D38" s="27">
        <v>901500</v>
      </c>
      <c r="E38" s="149" t="s">
        <v>268</v>
      </c>
    </row>
    <row r="39" spans="1:5" ht="39">
      <c r="A39" s="1">
        <v>16</v>
      </c>
      <c r="B39" t="s">
        <v>269</v>
      </c>
      <c r="C39" s="134">
        <v>40000</v>
      </c>
      <c r="D39" s="27">
        <f>C39*9.3</f>
        <v>372000</v>
      </c>
      <c r="E39" s="149" t="s">
        <v>270</v>
      </c>
    </row>
    <row r="40" spans="1:5" ht="39">
      <c r="A40" s="1">
        <v>17</v>
      </c>
      <c r="B40" t="s">
        <v>271</v>
      </c>
      <c r="C40" s="134">
        <v>150000</v>
      </c>
      <c r="D40" s="27">
        <f>C40*9.3</f>
        <v>1395000</v>
      </c>
      <c r="E40" s="149" t="s">
        <v>272</v>
      </c>
    </row>
    <row r="41" spans="1:5">
      <c r="A41" s="1"/>
      <c r="B41"/>
      <c r="C41"/>
      <c r="D41" s="148">
        <f>SUM(D24:D40)</f>
        <v>18365939.200000003</v>
      </c>
      <c r="E41"/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8F052-F389-4B57-8D7F-63EE29D370C3}">
  <dimension ref="A2:J24"/>
  <sheetViews>
    <sheetView workbookViewId="0">
      <selection activeCell="I12" sqref="I12"/>
    </sheetView>
  </sheetViews>
  <sheetFormatPr defaultRowHeight="19.5"/>
  <cols>
    <col min="1" max="2" width="8.109375" bestFit="1" customWidth="1"/>
    <col min="3" max="3" width="9.5546875" bestFit="1" customWidth="1"/>
    <col min="5" max="5" width="9.21875" bestFit="1" customWidth="1"/>
    <col min="7" max="7" width="17.21875" bestFit="1" customWidth="1"/>
    <col min="8" max="8" width="9" bestFit="1" customWidth="1"/>
    <col min="9" max="9" width="27.44140625" bestFit="1" customWidth="1"/>
    <col min="11" max="11" width="17.21875" bestFit="1" customWidth="1"/>
    <col min="12" max="12" width="9.6640625" bestFit="1" customWidth="1"/>
  </cols>
  <sheetData>
    <row r="2" spans="1:9">
      <c r="A2" s="196" t="s">
        <v>354</v>
      </c>
    </row>
    <row r="4" spans="1:9">
      <c r="A4" s="197" t="s">
        <v>119</v>
      </c>
      <c r="B4" s="197" t="s">
        <v>355</v>
      </c>
      <c r="C4" s="197" t="s">
        <v>356</v>
      </c>
      <c r="G4" t="s">
        <v>357</v>
      </c>
    </row>
    <row r="5" spans="1:9">
      <c r="A5" s="198">
        <v>100</v>
      </c>
      <c r="B5" s="188">
        <v>20</v>
      </c>
      <c r="C5" s="198">
        <f>A5*B5</f>
        <v>2000</v>
      </c>
      <c r="G5" t="s">
        <v>358</v>
      </c>
      <c r="H5" s="146">
        <v>2200</v>
      </c>
    </row>
    <row r="6" spans="1:9">
      <c r="A6" s="198">
        <v>50</v>
      </c>
      <c r="B6" s="188">
        <v>5</v>
      </c>
      <c r="C6" s="198">
        <f t="shared" ref="C6:C9" si="0">A6*B6</f>
        <v>250</v>
      </c>
      <c r="G6" t="s">
        <v>359</v>
      </c>
      <c r="H6" s="146">
        <v>250</v>
      </c>
      <c r="I6" t="s">
        <v>367</v>
      </c>
    </row>
    <row r="7" spans="1:9">
      <c r="A7" s="198">
        <v>20</v>
      </c>
      <c r="B7" s="188">
        <v>9</v>
      </c>
      <c r="C7" s="198">
        <f t="shared" si="0"/>
        <v>180</v>
      </c>
      <c r="G7" t="s">
        <v>360</v>
      </c>
      <c r="H7" s="146">
        <v>5</v>
      </c>
    </row>
    <row r="8" spans="1:9">
      <c r="A8" s="198">
        <v>10</v>
      </c>
      <c r="B8" s="188">
        <v>1</v>
      </c>
      <c r="C8" s="198">
        <f t="shared" si="0"/>
        <v>10</v>
      </c>
      <c r="H8" s="199">
        <f>SUM(H5:H7)</f>
        <v>2455</v>
      </c>
    </row>
    <row r="9" spans="1:9">
      <c r="A9" s="198">
        <v>5</v>
      </c>
      <c r="B9" s="188">
        <v>3</v>
      </c>
      <c r="C9" s="198">
        <f t="shared" si="0"/>
        <v>15</v>
      </c>
      <c r="H9" s="146"/>
    </row>
    <row r="10" spans="1:9">
      <c r="A10" s="224"/>
      <c r="B10" s="225"/>
      <c r="C10" s="200">
        <f>SUM(C5:C9)</f>
        <v>2455</v>
      </c>
    </row>
    <row r="13" spans="1:9">
      <c r="A13" s="196" t="s">
        <v>361</v>
      </c>
    </row>
    <row r="15" spans="1:9">
      <c r="A15" s="197" t="s">
        <v>119</v>
      </c>
      <c r="B15" s="197" t="s">
        <v>355</v>
      </c>
      <c r="C15" s="197" t="s">
        <v>356</v>
      </c>
      <c r="G15" t="s">
        <v>357</v>
      </c>
    </row>
    <row r="16" spans="1:9">
      <c r="A16" s="201">
        <v>500</v>
      </c>
      <c r="B16" s="188">
        <v>1</v>
      </c>
      <c r="C16" s="201">
        <f t="shared" ref="C16:C19" si="1">A16*B16</f>
        <v>500</v>
      </c>
      <c r="G16" t="s">
        <v>358</v>
      </c>
      <c r="H16" s="202">
        <v>203000</v>
      </c>
    </row>
    <row r="17" spans="1:10">
      <c r="A17" s="201">
        <v>1000</v>
      </c>
      <c r="B17" s="188">
        <v>51</v>
      </c>
      <c r="C17" s="201">
        <f t="shared" si="1"/>
        <v>51000</v>
      </c>
      <c r="G17" t="s">
        <v>359</v>
      </c>
      <c r="H17" s="202">
        <v>348000</v>
      </c>
      <c r="I17" t="s">
        <v>367</v>
      </c>
    </row>
    <row r="18" spans="1:10">
      <c r="A18" s="201">
        <v>2000</v>
      </c>
      <c r="B18" s="188">
        <v>1</v>
      </c>
      <c r="C18" s="201">
        <f t="shared" si="1"/>
        <v>2000</v>
      </c>
      <c r="G18" t="s">
        <v>362</v>
      </c>
      <c r="H18" s="202">
        <v>20000</v>
      </c>
    </row>
    <row r="19" spans="1:10">
      <c r="A19" s="201">
        <v>5000</v>
      </c>
      <c r="B19" s="188">
        <v>6</v>
      </c>
      <c r="C19" s="201">
        <f t="shared" si="1"/>
        <v>30000</v>
      </c>
      <c r="G19" t="s">
        <v>363</v>
      </c>
      <c r="H19" s="202">
        <v>1000</v>
      </c>
    </row>
    <row r="20" spans="1:10">
      <c r="A20" s="201">
        <v>10000</v>
      </c>
      <c r="B20" s="188">
        <v>49</v>
      </c>
      <c r="C20" s="201">
        <f>A20*B20</f>
        <v>490000</v>
      </c>
    </row>
    <row r="21" spans="1:10">
      <c r="A21" s="183"/>
      <c r="B21" s="183"/>
      <c r="C21" s="203">
        <f>SUM(C16:C20)</f>
        <v>573500</v>
      </c>
      <c r="H21" s="204">
        <f>SUM(H16:H19)</f>
        <v>572000</v>
      </c>
      <c r="I21" s="205" t="s">
        <v>366</v>
      </c>
      <c r="J21" s="141"/>
    </row>
    <row r="23" spans="1:10">
      <c r="A23" s="196" t="s">
        <v>364</v>
      </c>
    </row>
    <row r="24" spans="1:10">
      <c r="A24" s="196" t="s">
        <v>365</v>
      </c>
    </row>
  </sheetData>
  <mergeCells count="1">
    <mergeCell ref="A10:B10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2023 and 2024 Overview</vt:lpstr>
      <vt:lpstr>Regular savings account(Woori)</vt:lpstr>
      <vt:lpstr>Time deposit account(Woori)</vt:lpstr>
      <vt:lpstr>Foreign currency account(Woori)</vt:lpstr>
      <vt:lpstr>2023 GFFC Total</vt:lpstr>
      <vt:lpstr>2023 On-site Cash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KIMDONGWOOK</dc:creator>
  <cp:lastModifiedBy>soyoung lim</cp:lastModifiedBy>
  <dcterms:created xsi:type="dcterms:W3CDTF">2021-12-09T01:13:10Z</dcterms:created>
  <dcterms:modified xsi:type="dcterms:W3CDTF">2025-03-12T08:58:47Z</dcterms:modified>
</cp:coreProperties>
</file>