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YenaShin/Desktop/"/>
    </mc:Choice>
  </mc:AlternateContent>
  <xr:revisionPtr revIDLastSave="0" documentId="13_ncr:1_{CBDA2F3D-421B-824F-8C15-C1BD4388ACAF}" xr6:coauthVersionLast="45" xr6:coauthVersionMax="45" xr10:uidLastSave="{00000000-0000-0000-0000-000000000000}"/>
  <bookViews>
    <workbookView xWindow="3560" yWindow="460" windowWidth="18660" windowHeight="13200" firstSheet="1" activeTab="1" xr2:uid="{00000000-000D-0000-FFFF-FFFF00000000}"/>
  </bookViews>
  <sheets>
    <sheet name="2019 and 2020 Overview" sheetId="6" r:id="rId1"/>
    <sheet name="2019 통장정리(국내통장)" sheetId="14" r:id="rId2"/>
    <sheet name="2019 통장정리(외화통장)" sheetId="15" r:id="rId3"/>
    <sheet name="성대지원금" sheetId="17" r:id="rId4"/>
    <sheet name="Wisma MM UGM 호텔 대리 이체 내역" sheetId="18" r:id="rId5"/>
  </sheets>
  <definedNames>
    <definedName name="_xlnm._FilterDatabase" localSheetId="1" hidden="1">'2019 통장정리(국내통장)'!$A$3:$E$115</definedName>
    <definedName name="_xlnm._FilterDatabase" localSheetId="2" hidden="1">'2019 통장정리(외화통장)'!$A$3:$E$3</definedName>
    <definedName name="_xlnm.Print_Area" localSheetId="0">'2019 and 2020 Overview'!$A$2:$L$49</definedName>
    <definedName name="_xlnm.Print_Area" localSheetId="1">'2019 통장정리(국내통장)'!$A$1:$E$83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6" l="1"/>
  <c r="F18" i="6"/>
  <c r="K39" i="6" l="1"/>
  <c r="K16" i="6" l="1"/>
  <c r="H15" i="14"/>
  <c r="H18" i="14"/>
  <c r="H7" i="14"/>
  <c r="H5" i="14"/>
  <c r="H9" i="14"/>
  <c r="E100" i="14"/>
  <c r="D100" i="14"/>
  <c r="F8" i="6" l="1"/>
  <c r="F16" i="6"/>
  <c r="F14" i="6"/>
  <c r="F12" i="6"/>
  <c r="F10" i="6"/>
  <c r="F6" i="6"/>
  <c r="H13" i="14"/>
  <c r="H12" i="14"/>
  <c r="H17" i="14"/>
  <c r="H16" i="14"/>
  <c r="H14" i="14"/>
  <c r="H8" i="14"/>
  <c r="H6" i="14"/>
  <c r="K8" i="6"/>
  <c r="I18" i="14" l="1"/>
  <c r="I9" i="14"/>
  <c r="K21" i="6"/>
  <c r="K22" i="6" l="1"/>
  <c r="K23" i="6" s="1"/>
  <c r="D8" i="18"/>
  <c r="C8" i="18"/>
  <c r="H16" i="17"/>
  <c r="E13" i="17"/>
  <c r="D13" i="17"/>
  <c r="G15" i="17" l="1"/>
  <c r="G18" i="17" s="1"/>
  <c r="F50" i="6"/>
  <c r="K46" i="6" l="1"/>
  <c r="K47" i="6" s="1"/>
  <c r="K34" i="6" l="1"/>
  <c r="K37" i="6" s="1"/>
  <c r="K48" i="6" l="1"/>
</calcChain>
</file>

<file path=xl/sharedStrings.xml><?xml version="1.0" encoding="utf-8"?>
<sst xmlns="http://schemas.openxmlformats.org/spreadsheetml/2006/main" count="373" uniqueCount="279">
  <si>
    <t>날짜</t>
    <phoneticPr fontId="2" type="noConversion"/>
  </si>
  <si>
    <t>거래내용</t>
    <phoneticPr fontId="2" type="noConversion"/>
  </si>
  <si>
    <t>세부내용</t>
    <phoneticPr fontId="2" type="noConversion"/>
  </si>
  <si>
    <t>입금</t>
    <phoneticPr fontId="2" type="noConversion"/>
  </si>
  <si>
    <t>출금</t>
    <phoneticPr fontId="2" type="noConversion"/>
  </si>
  <si>
    <t>사업내용 (Contents)</t>
    <phoneticPr fontId="2" type="noConversion"/>
  </si>
  <si>
    <t xml:space="preserve"> 소요 예산 (Expenditure)</t>
    <phoneticPr fontId="2" type="noConversion"/>
  </si>
  <si>
    <t>수입과 지출 (Revenue and Expenditure)</t>
    <phoneticPr fontId="2" type="noConversion"/>
  </si>
  <si>
    <t xml:space="preserve"> </t>
    <phoneticPr fontId="2" type="noConversion"/>
  </si>
  <si>
    <t>수입 (Revenue)</t>
    <phoneticPr fontId="2" type="noConversion"/>
  </si>
  <si>
    <t>Amount</t>
    <phoneticPr fontId="2" type="noConversion"/>
  </si>
  <si>
    <t>지출 (Expenditure)</t>
    <phoneticPr fontId="2" type="noConversion"/>
  </si>
  <si>
    <t>사업내용 (Activities)</t>
    <phoneticPr fontId="2" type="noConversion"/>
  </si>
  <si>
    <t>예상 수입과 지출 (Revenue and Expenditure Forecast)</t>
    <phoneticPr fontId="2" type="noConversion"/>
  </si>
  <si>
    <t>합계 (Total)</t>
    <phoneticPr fontId="2" type="noConversion"/>
  </si>
  <si>
    <t>총지출 (total expenditure)</t>
    <phoneticPr fontId="2" type="noConversion"/>
  </si>
  <si>
    <t>예상 잔액 (Expected Balance)</t>
    <phoneticPr fontId="2" type="noConversion"/>
  </si>
  <si>
    <t>총수입(Total Revenue)</t>
    <phoneticPr fontId="2" type="noConversion"/>
  </si>
  <si>
    <t>총지출(Total Expenditure)</t>
    <phoneticPr fontId="2" type="noConversion"/>
  </si>
  <si>
    <t>1. 회원모집 및  학회 홍보비용</t>
    <phoneticPr fontId="2" type="noConversion"/>
  </si>
  <si>
    <t>Note</t>
    <phoneticPr fontId="2" type="noConversion"/>
  </si>
  <si>
    <t>합계</t>
    <phoneticPr fontId="2" type="noConversion"/>
  </si>
  <si>
    <t>5. 학회, 저널 홈페이지 비용</t>
    <phoneticPr fontId="2" type="noConversion"/>
  </si>
  <si>
    <t>GFFC 참가비(Registration Fee)</t>
    <phoneticPr fontId="2" type="noConversion"/>
  </si>
  <si>
    <t>회비와 이사회비 (Membership &amp; BOD Membership)</t>
    <phoneticPr fontId="2" type="noConversion"/>
  </si>
  <si>
    <t>회비와 이사회비(Membership &amp; BOD Membership)</t>
    <phoneticPr fontId="2" type="noConversion"/>
  </si>
  <si>
    <t>전기이월(Carry-over)</t>
    <phoneticPr fontId="2" type="noConversion"/>
  </si>
  <si>
    <t>1. 회원모집 및  학회 홍보비용(우편발송, 홍보물 작성, ARIA 후원)</t>
    <phoneticPr fontId="2" type="noConversion"/>
  </si>
  <si>
    <t>학회,저널 홈페이지 비용(IAFICO, IRFC Website)</t>
    <phoneticPr fontId="2" type="noConversion"/>
  </si>
  <si>
    <t>IAFICO, IRFC Website</t>
    <phoneticPr fontId="2" type="noConversion"/>
  </si>
  <si>
    <t>Membership Promotion and Solicitation (Mail Dispatch, Promotional Materials Printing, ARIA Donation)</t>
    <phoneticPr fontId="2" type="noConversion"/>
  </si>
  <si>
    <t>학회, 저널 홈페이지 비용(IAFICO, IRFC Website)</t>
    <phoneticPr fontId="2" type="noConversion"/>
  </si>
  <si>
    <t>6.  기타(인건비, 문구류,우편,감사패 등)</t>
    <phoneticPr fontId="2" type="noConversion"/>
  </si>
  <si>
    <t>예금결산이자(Interest on Deposit)</t>
    <phoneticPr fontId="2" type="noConversion"/>
  </si>
  <si>
    <t>Others (Personnel Expenses, Stationery, Mail Dispatch, Appreciation Plaque, etc.)</t>
    <phoneticPr fontId="2" type="noConversion"/>
  </si>
  <si>
    <t>기타 (인건비, 문구류, 우편, 감사패 등)
Others(Personnel Expenses, Stationery, Mail Dispatch, Appreciation Plaque, etc.)</t>
    <phoneticPr fontId="2" type="noConversion"/>
  </si>
  <si>
    <t>현재잔액(Current Balance)</t>
    <phoneticPr fontId="2" type="noConversion"/>
  </si>
  <si>
    <t>Total</t>
    <phoneticPr fontId="2" type="noConversion"/>
  </si>
  <si>
    <t>오차(Error)</t>
    <phoneticPr fontId="2" type="noConversion"/>
  </si>
  <si>
    <t>Membership Promotion and Solicitation
(18 New Members , ARIA Donation, APRIA Promotion, Mail Dispatch)</t>
    <phoneticPr fontId="2" type="noConversion"/>
  </si>
  <si>
    <t>행사지원금(Outside Support)</t>
    <phoneticPr fontId="2" type="noConversion"/>
  </si>
  <si>
    <t>IRFC, Vol.4 No.1 &amp; Vol.4 No.2</t>
    <phoneticPr fontId="2" type="noConversion"/>
  </si>
  <si>
    <t>2. 경제학 통합 학술대회</t>
    <phoneticPr fontId="2" type="noConversion"/>
  </si>
  <si>
    <t>General Meeting and Steering Committee</t>
    <phoneticPr fontId="2" type="noConversion"/>
  </si>
  <si>
    <t>5. 편집위원회</t>
    <phoneticPr fontId="2" type="noConversion"/>
  </si>
  <si>
    <t>Editorial Board Meeting</t>
    <phoneticPr fontId="2" type="noConversion"/>
  </si>
  <si>
    <t>6. 연구회</t>
    <phoneticPr fontId="2" type="noConversion"/>
  </si>
  <si>
    <t>9. 학회, 저널 홈페이지 비용</t>
    <phoneticPr fontId="2" type="noConversion"/>
  </si>
  <si>
    <t>Korean Economic Association Joint Conference</t>
    <phoneticPr fontId="2" type="noConversion"/>
  </si>
  <si>
    <t>Study Meeting</t>
    <phoneticPr fontId="2" type="noConversion"/>
  </si>
  <si>
    <t>전기이월(Carry-over)</t>
    <phoneticPr fontId="2" type="noConversion"/>
  </si>
  <si>
    <t>연구회(Study Meeting)</t>
    <phoneticPr fontId="2" type="noConversion"/>
  </si>
  <si>
    <t>편집위원회(Editorial Board Meeting)</t>
    <phoneticPr fontId="2" type="noConversion"/>
  </si>
  <si>
    <t>경제학 통합 학술대회(Korean Economic Association Joint Conference)</t>
    <phoneticPr fontId="2" type="noConversion"/>
  </si>
  <si>
    <t>회원모집 및 학회 홍보비용(Membership Promotion and Solicitation)</t>
    <phoneticPr fontId="2" type="noConversion"/>
  </si>
  <si>
    <t>2019년도 사업보고 (2019 Activity Report)</t>
    <phoneticPr fontId="2" type="noConversion"/>
  </si>
  <si>
    <t>2. 2019년도 학술대회, 이사회, 운영위원회</t>
    <phoneticPr fontId="2" type="noConversion"/>
  </si>
  <si>
    <t xml:space="preserve">2019 Annual Conference, BOD Meeting and Steering Committee </t>
    <phoneticPr fontId="2" type="noConversion"/>
  </si>
  <si>
    <t>2019년도 학술대회, 이사회, 운영위원회
(2018 Annual Conference, BOD Meeting and Steering Committee)</t>
    <phoneticPr fontId="2" type="noConversion"/>
  </si>
  <si>
    <t>학술지 발간 (IRFC, Vol.4 No.1 - 2)</t>
    <phoneticPr fontId="2" type="noConversion"/>
  </si>
  <si>
    <t>IRFC, Vol.4 No.1-2</t>
    <phoneticPr fontId="2" type="noConversion"/>
  </si>
  <si>
    <t>2019년 1월 1일~2019년 12월 31일 (Business Year 2019)</t>
    <phoneticPr fontId="2" type="noConversion"/>
  </si>
  <si>
    <t xml:space="preserve">2018 잔액 </t>
    <phoneticPr fontId="2" type="noConversion"/>
  </si>
  <si>
    <t>임샘</t>
    <phoneticPr fontId="2" type="noConversion"/>
  </si>
  <si>
    <t>2018 참가비</t>
    <phoneticPr fontId="2" type="noConversion"/>
  </si>
  <si>
    <t>이연훈</t>
    <phoneticPr fontId="2" type="noConversion"/>
  </si>
  <si>
    <t>권정아</t>
    <phoneticPr fontId="2" type="noConversion"/>
  </si>
  <si>
    <t>양세정</t>
    <phoneticPr fontId="2" type="noConversion"/>
  </si>
  <si>
    <t>한국경제학회</t>
    <phoneticPr fontId="2" type="noConversion"/>
  </si>
  <si>
    <t>정홍주</t>
    <phoneticPr fontId="2" type="noConversion"/>
  </si>
  <si>
    <t>손정현</t>
    <phoneticPr fontId="2" type="noConversion"/>
  </si>
  <si>
    <t>유승동</t>
    <phoneticPr fontId="2" type="noConversion"/>
  </si>
  <si>
    <t>빈기범</t>
    <phoneticPr fontId="2" type="noConversion"/>
  </si>
  <si>
    <t>2019 연회비</t>
    <phoneticPr fontId="2" type="noConversion"/>
  </si>
  <si>
    <t>연합학술대회 참가비</t>
    <phoneticPr fontId="2" type="noConversion"/>
  </si>
  <si>
    <t>2019 이사회비</t>
    <phoneticPr fontId="2" type="noConversion"/>
  </si>
  <si>
    <t>이상림</t>
    <phoneticPr fontId="2" type="noConversion"/>
  </si>
  <si>
    <t>손정국</t>
    <phoneticPr fontId="2" type="noConversion"/>
  </si>
  <si>
    <t>주민세</t>
    <phoneticPr fontId="2" type="noConversion"/>
  </si>
  <si>
    <t>이경주</t>
    <phoneticPr fontId="2" type="noConversion"/>
  </si>
  <si>
    <t>최철</t>
    <phoneticPr fontId="2" type="noConversion"/>
  </si>
  <si>
    <t>정운영</t>
    <phoneticPr fontId="2" type="noConversion"/>
  </si>
  <si>
    <t>최미수</t>
    <phoneticPr fontId="2" type="noConversion"/>
  </si>
  <si>
    <t>박소정</t>
    <phoneticPr fontId="2" type="noConversion"/>
  </si>
  <si>
    <t>윤정혜</t>
    <phoneticPr fontId="2" type="noConversion"/>
  </si>
  <si>
    <t>인출</t>
    <phoneticPr fontId="2" type="noConversion"/>
  </si>
  <si>
    <t>책 판매 거스름돈용</t>
    <phoneticPr fontId="2" type="noConversion"/>
  </si>
  <si>
    <t>문방사우</t>
    <phoneticPr fontId="2" type="noConversion"/>
  </si>
  <si>
    <t>위촉장 커버</t>
    <phoneticPr fontId="2" type="noConversion"/>
  </si>
  <si>
    <t>위촉장커버</t>
    <phoneticPr fontId="2" type="noConversion"/>
  </si>
  <si>
    <t>Johanes Widiyantoro</t>
    <phoneticPr fontId="2" type="noConversion"/>
  </si>
  <si>
    <t>박태준</t>
    <phoneticPr fontId="2" type="noConversion"/>
  </si>
  <si>
    <t>김상호</t>
    <phoneticPr fontId="2" type="noConversion"/>
  </si>
  <si>
    <t>우정사업본부</t>
    <phoneticPr fontId="2" type="noConversion"/>
  </si>
  <si>
    <t>홍보물 발송</t>
    <phoneticPr fontId="2" type="noConversion"/>
  </si>
  <si>
    <t>예금결산이자</t>
    <phoneticPr fontId="2" type="noConversion"/>
  </si>
  <si>
    <t>교보문고</t>
    <phoneticPr fontId="2" type="noConversion"/>
  </si>
  <si>
    <t>IRFC Vol.3 No.2 편집비</t>
    <phoneticPr fontId="2" type="noConversion"/>
  </si>
  <si>
    <t>조민영</t>
    <phoneticPr fontId="2" type="noConversion"/>
  </si>
  <si>
    <t>김보현</t>
    <phoneticPr fontId="2" type="noConversion"/>
  </si>
  <si>
    <t>예금보험공사</t>
    <phoneticPr fontId="2" type="noConversion"/>
  </si>
  <si>
    <t>최아름</t>
    <phoneticPr fontId="2" type="noConversion"/>
  </si>
  <si>
    <t>Daljit Kaur</t>
    <phoneticPr fontId="2" type="noConversion"/>
  </si>
  <si>
    <t>2019 연회비</t>
    <phoneticPr fontId="2" type="noConversion"/>
  </si>
  <si>
    <t>2019 참가비</t>
    <phoneticPr fontId="2" type="noConversion"/>
  </si>
  <si>
    <t>금감원</t>
    <phoneticPr fontId="2" type="noConversion"/>
  </si>
  <si>
    <t>허유경</t>
    <phoneticPr fontId="2" type="noConversion"/>
  </si>
  <si>
    <t>예금결산이자</t>
    <phoneticPr fontId="2" type="noConversion"/>
  </si>
  <si>
    <t>해외송금수수료</t>
    <phoneticPr fontId="2" type="noConversion"/>
  </si>
  <si>
    <t>문방사우</t>
    <phoneticPr fontId="2" type="noConversion"/>
  </si>
  <si>
    <t>위촉장커버</t>
    <phoneticPr fontId="2" type="noConversion"/>
  </si>
  <si>
    <t>우정사업본부</t>
    <phoneticPr fontId="2" type="noConversion"/>
  </si>
  <si>
    <t>위촉장우편(김상호)</t>
    <phoneticPr fontId="2" type="noConversion"/>
  </si>
  <si>
    <t>황선영</t>
    <phoneticPr fontId="2" type="noConversion"/>
  </si>
  <si>
    <t>2019 이사회비</t>
    <phoneticPr fontId="2" type="noConversion"/>
  </si>
  <si>
    <t>인증서수수료</t>
    <phoneticPr fontId="2" type="noConversion"/>
  </si>
  <si>
    <t>인증서갱신</t>
    <phoneticPr fontId="2" type="noConversion"/>
  </si>
  <si>
    <t>Tadayoshi Otsuka</t>
    <phoneticPr fontId="2" type="noConversion"/>
  </si>
  <si>
    <t>에이커스</t>
    <phoneticPr fontId="2" type="noConversion"/>
  </si>
  <si>
    <t>Shao Jie</t>
    <phoneticPr fontId="2" type="noConversion"/>
  </si>
  <si>
    <t>현채희</t>
    <phoneticPr fontId="2" type="noConversion"/>
  </si>
  <si>
    <t>브로셔 편집비</t>
    <phoneticPr fontId="2" type="noConversion"/>
  </si>
  <si>
    <t>아이프린팅</t>
    <phoneticPr fontId="2" type="noConversion"/>
  </si>
  <si>
    <t>브로셔 인쇄비(1000부)</t>
    <phoneticPr fontId="2" type="noConversion"/>
  </si>
  <si>
    <t>퀵비</t>
    <phoneticPr fontId="2" type="noConversion"/>
  </si>
  <si>
    <t>브로셔 퀵비</t>
    <phoneticPr fontId="2" type="noConversion"/>
  </si>
  <si>
    <t>이름</t>
    <phoneticPr fontId="2" type="noConversion"/>
  </si>
  <si>
    <t>금액</t>
    <phoneticPr fontId="2" type="noConversion"/>
  </si>
  <si>
    <t>손정현</t>
  </si>
  <si>
    <t>조만</t>
  </si>
  <si>
    <t>최미수</t>
  </si>
  <si>
    <t>정홍주</t>
  </si>
  <si>
    <t>이윤</t>
  </si>
  <si>
    <t>임소영</t>
  </si>
  <si>
    <t>허유경</t>
  </si>
  <si>
    <t>김상호</t>
  </si>
  <si>
    <t>이름</t>
  </si>
  <si>
    <t>내역</t>
  </si>
  <si>
    <t>금액</t>
  </si>
  <si>
    <t>숙박비 지원</t>
    <phoneticPr fontId="2" type="noConversion"/>
  </si>
  <si>
    <t>선지급 여부</t>
  </si>
  <si>
    <t>비고</t>
  </si>
  <si>
    <t>발표참석</t>
  </si>
  <si>
    <t>&lt;기준&gt;</t>
  </si>
  <si>
    <t>* 단순참여 이사, 기관회원 ; 20만원</t>
  </si>
  <si>
    <t>* 발표참석 회원 ; 40만원</t>
  </si>
  <si>
    <t>x</t>
  </si>
  <si>
    <t>토론참석</t>
  </si>
  <si>
    <t>이홍무</t>
    <phoneticPr fontId="2" type="noConversion"/>
  </si>
  <si>
    <t>사회참석</t>
    <phoneticPr fontId="2" type="noConversion"/>
  </si>
  <si>
    <t>X</t>
    <phoneticPr fontId="2" type="noConversion"/>
  </si>
  <si>
    <t>이명창</t>
    <phoneticPr fontId="2" type="noConversion"/>
  </si>
  <si>
    <t>온라인발표</t>
    <phoneticPr fontId="2" type="noConversion"/>
  </si>
  <si>
    <t>법인카드</t>
    <phoneticPr fontId="2" type="noConversion"/>
  </si>
  <si>
    <t>-</t>
    <phoneticPr fontId="2" type="noConversion"/>
  </si>
  <si>
    <t>\ 200,000 (PAUL 말레이시아)</t>
    <phoneticPr fontId="2" type="noConversion"/>
  </si>
  <si>
    <t>2019 ADBI VIP 항공료&amp;숙박료 지원</t>
    <phoneticPr fontId="2" type="noConversion"/>
  </si>
  <si>
    <t>추가</t>
    <phoneticPr fontId="2" type="noConversion"/>
  </si>
  <si>
    <t>조교 수당 (임소영)</t>
    <phoneticPr fontId="2" type="noConversion"/>
  </si>
  <si>
    <t>현지 회의비 (정홍주) -법인카드</t>
    <phoneticPr fontId="2" type="noConversion"/>
  </si>
  <si>
    <t>* 토론,사회참석 ; 30만원</t>
    <phoneticPr fontId="2" type="noConversion"/>
  </si>
  <si>
    <t>위정연</t>
    <phoneticPr fontId="2" type="noConversion"/>
  </si>
  <si>
    <t>조만</t>
    <phoneticPr fontId="2" type="noConversion"/>
  </si>
  <si>
    <t>Md. Zahid Hossain</t>
    <phoneticPr fontId="2" type="noConversion"/>
  </si>
  <si>
    <t>MZ Mamun</t>
    <phoneticPr fontId="2" type="noConversion"/>
  </si>
  <si>
    <t/>
  </si>
  <si>
    <t>조옥자</t>
    <phoneticPr fontId="2" type="noConversion"/>
  </si>
  <si>
    <t>감사패(ADBI, UGM, Eduardus)</t>
    <phoneticPr fontId="2" type="noConversion"/>
  </si>
  <si>
    <t>임소영</t>
    <phoneticPr fontId="2" type="noConversion"/>
  </si>
  <si>
    <t>IAFICO 우수논문상 시상금($400) 환전</t>
    <phoneticPr fontId="2" type="noConversion"/>
  </si>
  <si>
    <t>윤민섭</t>
    <phoneticPr fontId="2" type="noConversion"/>
  </si>
  <si>
    <t>2019 참가비</t>
    <phoneticPr fontId="2" type="noConversion"/>
  </si>
  <si>
    <t>2019 연회비</t>
    <phoneticPr fontId="2" type="noConversion"/>
  </si>
  <si>
    <t>장호석</t>
    <phoneticPr fontId="2" type="noConversion"/>
  </si>
  <si>
    <t>교보문고</t>
    <phoneticPr fontId="2" type="noConversion"/>
  </si>
  <si>
    <t>IRFC Vol.4 No.1 편집비</t>
    <phoneticPr fontId="2" type="noConversion"/>
  </si>
  <si>
    <t>2019-2020 연회비</t>
    <phoneticPr fontId="2" type="noConversion"/>
  </si>
  <si>
    <t>이홍무</t>
    <phoneticPr fontId="2" type="noConversion"/>
  </si>
  <si>
    <t>2019 이사회비</t>
    <phoneticPr fontId="2" type="noConversion"/>
  </si>
  <si>
    <t>Zhang Han Yi</t>
    <phoneticPr fontId="2" type="noConversion"/>
  </si>
  <si>
    <t>에이커스</t>
    <phoneticPr fontId="2" type="noConversion"/>
  </si>
  <si>
    <t>위정연 Wisma 호텔비</t>
    <phoneticPr fontId="2" type="noConversion"/>
  </si>
  <si>
    <t>우정사업본부</t>
    <phoneticPr fontId="2" type="noConversion"/>
  </si>
  <si>
    <t>공정위 정관 개정 서류</t>
    <phoneticPr fontId="2" type="noConversion"/>
  </si>
  <si>
    <t>정홍주</t>
    <phoneticPr fontId="2" type="noConversion"/>
  </si>
  <si>
    <t>조만</t>
    <phoneticPr fontId="2" type="noConversion"/>
  </si>
  <si>
    <t>Wisma 호텔비</t>
    <phoneticPr fontId="2" type="noConversion"/>
  </si>
  <si>
    <t>우정사업본부</t>
    <phoneticPr fontId="2" type="noConversion"/>
  </si>
  <si>
    <t>ADBI 원본 서류 제출</t>
    <phoneticPr fontId="2" type="noConversion"/>
  </si>
  <si>
    <t>주민세</t>
    <phoneticPr fontId="2" type="noConversion"/>
  </si>
  <si>
    <t xml:space="preserve">ADBI </t>
    <phoneticPr fontId="2" type="noConversion"/>
  </si>
  <si>
    <t>ADBI 2019 GFFC 후원금</t>
    <phoneticPr fontId="2" type="noConversion"/>
  </si>
  <si>
    <t>예금결산이자</t>
    <phoneticPr fontId="2" type="noConversion"/>
  </si>
  <si>
    <t>MOHAMAD FAZLI BIN</t>
    <phoneticPr fontId="2" type="noConversion"/>
  </si>
  <si>
    <t>2019 연회비</t>
    <phoneticPr fontId="2" type="noConversion"/>
  </si>
  <si>
    <t>인도네시아 송금</t>
    <phoneticPr fontId="2" type="noConversion"/>
  </si>
  <si>
    <t>인보이스 컬러 인쇄용 출금</t>
    <phoneticPr fontId="2" type="noConversion"/>
  </si>
  <si>
    <t>조만</t>
    <phoneticPr fontId="2" type="noConversion"/>
  </si>
  <si>
    <t>2019 이사회비</t>
    <phoneticPr fontId="2" type="noConversion"/>
  </si>
  <si>
    <t>2019 이사회비</t>
    <phoneticPr fontId="2" type="noConversion"/>
  </si>
  <si>
    <t>해외송금수수료</t>
    <phoneticPr fontId="2" type="noConversion"/>
  </si>
  <si>
    <t>2019년 6월 17일 외화 통장 신규 개설</t>
    <phoneticPr fontId="2" type="noConversion"/>
  </si>
  <si>
    <t>기존금액</t>
    <phoneticPr fontId="2" type="noConversion"/>
  </si>
  <si>
    <t>예금결산이자</t>
    <phoneticPr fontId="2" type="noConversion"/>
  </si>
  <si>
    <t>IRFC 코넬대 조교비(1/2) 해외송금 수수료</t>
    <phoneticPr fontId="2" type="noConversion"/>
  </si>
  <si>
    <t>IRFC 코넬대 조교비(1/2) 해외송금 수수료</t>
    <phoneticPr fontId="2" type="noConversion"/>
  </si>
  <si>
    <t>잔액</t>
    <phoneticPr fontId="2" type="noConversion"/>
  </si>
  <si>
    <t>연회비(Mamun)</t>
    <phoneticPr fontId="2" type="noConversion"/>
  </si>
  <si>
    <t>이사회비(Mamun)</t>
    <phoneticPr fontId="2" type="noConversion"/>
  </si>
  <si>
    <t>연회비(Satoshi)</t>
    <phoneticPr fontId="2" type="noConversion"/>
  </si>
  <si>
    <t>이사회비(Satoshi)</t>
    <phoneticPr fontId="2" type="noConversion"/>
  </si>
  <si>
    <t>연회비(Tin Tin)</t>
    <phoneticPr fontId="2" type="noConversion"/>
  </si>
  <si>
    <t>참가비(Tin Tin)</t>
    <phoneticPr fontId="2" type="noConversion"/>
  </si>
  <si>
    <t>연회비(Sadalarasane)</t>
    <phoneticPr fontId="2" type="noConversion"/>
  </si>
  <si>
    <t>참가비(Sadalarasane)</t>
    <phoneticPr fontId="2" type="noConversion"/>
  </si>
  <si>
    <t>연회비(Sundari)</t>
    <phoneticPr fontId="2" type="noConversion"/>
  </si>
  <si>
    <t>참가비(Sundari)</t>
    <phoneticPr fontId="2" type="noConversion"/>
  </si>
  <si>
    <t>참가비(Shao Jie)</t>
    <phoneticPr fontId="2" type="noConversion"/>
  </si>
  <si>
    <t>연회비(Akifumi)</t>
    <phoneticPr fontId="2" type="noConversion"/>
  </si>
  <si>
    <t>참가비(Akifumi)</t>
    <phoneticPr fontId="2" type="noConversion"/>
  </si>
  <si>
    <t>2019 이사회비, 회비, 참가비 현금납부</t>
    <phoneticPr fontId="2" type="noConversion"/>
  </si>
  <si>
    <t>IRFC 코넬대 조교비(1/2) 이체</t>
    <phoneticPr fontId="2" type="noConversion"/>
  </si>
  <si>
    <t>IRFC 코넬대 조교비(1/2) + DOI, 기타비용 이체</t>
    <phoneticPr fontId="2" type="noConversion"/>
  </si>
  <si>
    <t>연합학술대회 김보현, 임소영 인건비</t>
    <phoneticPr fontId="2" type="noConversion"/>
  </si>
  <si>
    <t>Wisma MM UGM 호텔비 대리 송금(위정연,조만,정홍주,Mamun,Zahid)</t>
    <phoneticPr fontId="2" type="noConversion"/>
  </si>
  <si>
    <t>Wisma 숙박비 대납급(VIP)</t>
    <phoneticPr fontId="2" type="noConversion"/>
  </si>
  <si>
    <t>ADBI 후원금 선지급</t>
    <phoneticPr fontId="2" type="noConversion"/>
  </si>
  <si>
    <t>UGM ADBI 후원금 차액 송금(300만원 7/25 이체)</t>
    <phoneticPr fontId="2" type="noConversion"/>
  </si>
  <si>
    <t>2019 연합학술대회</t>
    <phoneticPr fontId="2" type="noConversion"/>
  </si>
  <si>
    <t>성균관대학교 지원금(학교측에서 바로 결제 및 이체) \5,000,000
ADBI 후원금 \9,176,796</t>
    <phoneticPr fontId="2" type="noConversion"/>
  </si>
  <si>
    <t>종신회비</t>
    <phoneticPr fontId="2" type="noConversion"/>
  </si>
  <si>
    <t>&lt;수입&gt;</t>
    <phoneticPr fontId="2" type="noConversion"/>
  </si>
  <si>
    <t>한국경제학회</t>
    <phoneticPr fontId="2" type="noConversion"/>
  </si>
  <si>
    <t>행사후원금</t>
    <phoneticPr fontId="2" type="noConversion"/>
  </si>
  <si>
    <t>기타(경제학회, WISMA 대납금)</t>
    <phoneticPr fontId="2" type="noConversion"/>
  </si>
  <si>
    <t>&lt;지출&gt;</t>
    <phoneticPr fontId="2" type="noConversion"/>
  </si>
  <si>
    <t>회원모집 및 학회 홍보비용</t>
    <phoneticPr fontId="2" type="noConversion"/>
  </si>
  <si>
    <t>2019 GFFC 행사비</t>
    <phoneticPr fontId="2" type="noConversion"/>
  </si>
  <si>
    <t>2019 연합학술대회 행사비</t>
    <phoneticPr fontId="2" type="noConversion"/>
  </si>
  <si>
    <t>이사회</t>
    <phoneticPr fontId="2" type="noConversion"/>
  </si>
  <si>
    <t>학술지</t>
    <phoneticPr fontId="2" type="noConversion"/>
  </si>
  <si>
    <t>학회, 저널 홈페이지 비용</t>
    <phoneticPr fontId="2" type="noConversion"/>
  </si>
  <si>
    <t>이사회(5월)</t>
    <phoneticPr fontId="2" type="noConversion"/>
  </si>
  <si>
    <t>IAFICO &amp; IRFC 홈페이지비용</t>
    <phoneticPr fontId="2" type="noConversion"/>
  </si>
  <si>
    <t>ARIA 홍보물 발송비</t>
    <phoneticPr fontId="2" type="noConversion"/>
  </si>
  <si>
    <t>학회 참석 여비지원(학회홍보 및 발표자 섭외)</t>
    <phoneticPr fontId="2" type="noConversion"/>
  </si>
  <si>
    <t>주민세</t>
    <phoneticPr fontId="2" type="noConversion"/>
  </si>
  <si>
    <t>컬러인쇄비용</t>
    <phoneticPr fontId="2" type="noConversion"/>
  </si>
  <si>
    <t>GFFC 참가비</t>
    <phoneticPr fontId="2" type="noConversion"/>
  </si>
  <si>
    <t>행사후원금 (Outside Support)</t>
    <phoneticPr fontId="2" type="noConversion"/>
  </si>
  <si>
    <t>기타(경제학회, WISMA 대납금)</t>
    <phoneticPr fontId="2" type="noConversion"/>
  </si>
  <si>
    <t>회원모집 및 학회 홍보비용(우편발송, 홍보물 작성)
Membership Promotion and Solicitation(Mail Dispatch, Promotional Materials Printing)</t>
    <phoneticPr fontId="2" type="noConversion"/>
  </si>
  <si>
    <t>3. 2019연합학술대회</t>
    <phoneticPr fontId="2" type="noConversion"/>
  </si>
  <si>
    <t>2019 Joint Academic Conference</t>
    <phoneticPr fontId="2" type="noConversion"/>
  </si>
  <si>
    <t>4. 학술지 발간</t>
    <phoneticPr fontId="2" type="noConversion"/>
  </si>
  <si>
    <t>\31,117,589(통장)</t>
    <phoneticPr fontId="2" type="noConversion"/>
  </si>
  <si>
    <t>Wisma 숙박비 대납금(VIP) ADBI 환급금</t>
    <phoneticPr fontId="2" type="noConversion"/>
  </si>
  <si>
    <t>Vivien Chen</t>
    <phoneticPr fontId="2" type="noConversion"/>
  </si>
  <si>
    <t>IAFICO 조교비</t>
    <phoneticPr fontId="2" type="noConversion"/>
  </si>
  <si>
    <t>기타(인건비,우편,문구류,주민세 등)</t>
    <phoneticPr fontId="2" type="noConversion"/>
  </si>
  <si>
    <t>에이프럴</t>
    <phoneticPr fontId="2" type="noConversion"/>
  </si>
  <si>
    <t>잔액(12/31 기준)</t>
    <phoneticPr fontId="2" type="noConversion"/>
  </si>
  <si>
    <t>2019 발전기금</t>
    <phoneticPr fontId="2" type="noConversion"/>
  </si>
  <si>
    <t>IRFC 번역료</t>
    <phoneticPr fontId="2" type="noConversion"/>
  </si>
  <si>
    <t>기부금(저널추가인쇄비)</t>
    <phoneticPr fontId="2" type="noConversion"/>
  </si>
  <si>
    <t>기부금(김보현 번역료)</t>
    <phoneticPr fontId="2" type="noConversion"/>
  </si>
  <si>
    <t>회비, 이사회비, 기부금</t>
    <phoneticPr fontId="2" type="noConversion"/>
  </si>
  <si>
    <t>이사회(12월) - 이사장 이/취임식 행사비</t>
    <phoneticPr fontId="2" type="noConversion"/>
  </si>
  <si>
    <t>2020년도 사업계획과 예산배정 (2020 Activity Planning and Budgeting)</t>
    <phoneticPr fontId="2" type="noConversion"/>
  </si>
  <si>
    <t>2020년 1월 1일~2020년 12월 31일 (Year 2020)</t>
    <phoneticPr fontId="2" type="noConversion"/>
  </si>
  <si>
    <t xml:space="preserve">3. 연례 세미나 (2020 GFFC) 개최 </t>
    <phoneticPr fontId="2" type="noConversion"/>
  </si>
  <si>
    <t>4. 총회/이사회/운영위원회</t>
    <phoneticPr fontId="2" type="noConversion"/>
  </si>
  <si>
    <t xml:space="preserve">연례세미나 (2020 GFFC) 개최 </t>
    <phoneticPr fontId="2" type="noConversion"/>
  </si>
  <si>
    <t>총회/이사회/운영위원회</t>
    <phoneticPr fontId="2" type="noConversion"/>
  </si>
  <si>
    <t>8. 학술지 발간, 세미나 초청 비용(항공편 등), 조교 인건비</t>
  </si>
  <si>
    <t>Ashok Patil </t>
  </si>
  <si>
    <t xml:space="preserve"> </t>
  </si>
  <si>
    <t>학술지 발간(IRFC, Vol.5 No.1 &amp; Vol.5 No.2) , 세미나 초청 비용(항공편 등), 조교 인건비</t>
  </si>
  <si>
    <t>$1700(현금)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</si>
</sst>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&quot;₩&quot;* #,##0_-;\-&quot;₩&quot;* #,##0_-;_-&quot;₩&quot;* &quot;-&quot;_-;_-@_-"/>
    <numFmt numFmtId="165" formatCode="mm&quot;월&quot;\ dd&quot;일&quot;"/>
    <numFmt numFmtId="166" formatCode="_-[$₩-412]* #,##0_-;\-[$₩-412]* #,##0_-;_-[$₩-412]* &quot;-&quot;??_-;_-@_-"/>
    <numFmt numFmtId="167" formatCode="_-[$Rp-421]* #,##0_ ;_-[$Rp-421]* \-#,##0\ ;_-[$Rp-421]* &quot;-&quot;??_ ;_-@_ "/>
    <numFmt numFmtId="168" formatCode="_-[$$-409]* #,##0.00_ ;_-[$$-409]* \-#,##0.00\ ;_-[$$-409]* &quot;-&quot;??_ ;_-@_ "/>
    <numFmt numFmtId="169" formatCode="_-[$$-409]* #,##0_ ;_-[$$-409]* \-#,##0\ ;_-[$$-409]* &quot;-&quot;??_ ;_-@_ "/>
    <numFmt numFmtId="170" formatCode="_-[$CNY]\ * #,##0.00_-;\-[$CNY]\ * #,##0.00_-;_-[$CNY]\ * &quot;-&quot;??_-;_-@_-"/>
    <numFmt numFmtId="171" formatCode="_-[$CNY]\ * #,##0_-;\-[$CNY]\ * #,##0_-;_-[$CNY]\ * &quot;-&quot;??_-;_-@_-"/>
    <numFmt numFmtId="172" formatCode="_-[$JPY]\ * #,##0_-;\-[$JPY]\ * #,##0_-;_-[$JPY]\ * &quot;-&quot;??_-;_-@_-"/>
  </numFmts>
  <fonts count="10" x14ac:knownFonts="1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sz val="11"/>
      <color theme="1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  <font>
      <b/>
      <sz val="11"/>
      <color theme="3"/>
      <name val="Calibri"/>
      <family val="3"/>
      <charset val="129"/>
      <scheme val="minor"/>
    </font>
    <font>
      <sz val="11"/>
      <color theme="3"/>
      <name val="Calibri"/>
      <family val="3"/>
      <charset val="129"/>
      <scheme val="minor"/>
    </font>
    <font>
      <sz val="11"/>
      <name val="Calibri"/>
      <family val="3"/>
      <charset val="129"/>
      <scheme val="minor"/>
    </font>
    <font>
      <sz val="11"/>
      <name val="Calibri"/>
      <family val="2"/>
      <charset val="129"/>
      <scheme val="minor"/>
    </font>
    <font>
      <b/>
      <i/>
      <sz val="11"/>
      <color theme="1"/>
      <name val="Calibri"/>
      <family val="3"/>
      <charset val="129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rgb="FFD7FFC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64" fontId="1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3" fillId="0" borderId="0" xfId="0" applyFont="1">
      <alignment vertical="center"/>
    </xf>
    <xf numFmtId="164" fontId="3" fillId="0" borderId="0" xfId="1" applyFont="1">
      <alignment vertical="center"/>
    </xf>
    <xf numFmtId="164" fontId="0" fillId="0" borderId="1" xfId="1" applyFont="1" applyBorder="1">
      <alignment vertical="center"/>
    </xf>
    <xf numFmtId="164" fontId="0" fillId="0" borderId="0" xfId="0" applyNumberFormat="1">
      <alignment vertical="center"/>
    </xf>
    <xf numFmtId="0" fontId="5" fillId="0" borderId="0" xfId="0" applyFont="1">
      <alignment vertical="center"/>
    </xf>
    <xf numFmtId="0" fontId="0" fillId="0" borderId="4" xfId="0" applyBorder="1">
      <alignment vertical="center"/>
    </xf>
    <xf numFmtId="0" fontId="6" fillId="0" borderId="0" xfId="0" applyFont="1">
      <alignment vertical="center"/>
    </xf>
    <xf numFmtId="0" fontId="3" fillId="0" borderId="6" xfId="0" applyFont="1" applyBorder="1">
      <alignment vertical="center"/>
    </xf>
    <xf numFmtId="0" fontId="0" fillId="0" borderId="5" xfId="0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0" fillId="0" borderId="10" xfId="0" applyBorder="1">
      <alignment vertical="center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164" fontId="3" fillId="0" borderId="1" xfId="1" applyFont="1" applyBorder="1">
      <alignment vertical="center"/>
    </xf>
    <xf numFmtId="164" fontId="0" fillId="0" borderId="0" xfId="1" applyFont="1" applyBorder="1">
      <alignment vertical="center"/>
    </xf>
    <xf numFmtId="166" fontId="0" fillId="0" borderId="4" xfId="0" applyNumberFormat="1" applyBorder="1">
      <alignment vertical="center"/>
    </xf>
    <xf numFmtId="164" fontId="0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164" fontId="4" fillId="0" borderId="1" xfId="1" applyFont="1" applyBorder="1">
      <alignment vertical="center"/>
    </xf>
    <xf numFmtId="165" fontId="3" fillId="0" borderId="0" xfId="0" applyNumberFormat="1" applyFont="1">
      <alignment vertical="center"/>
    </xf>
    <xf numFmtId="164" fontId="3" fillId="0" borderId="0" xfId="1" applyFont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0" borderId="4" xfId="1" applyFont="1" applyBorder="1">
      <alignment vertical="center"/>
    </xf>
    <xf numFmtId="164" fontId="0" fillId="0" borderId="11" xfId="1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164" fontId="0" fillId="0" borderId="7" xfId="1" applyFont="1" applyBorder="1" applyAlignment="1">
      <alignment horizontal="center" vertical="center"/>
    </xf>
    <xf numFmtId="164" fontId="0" fillId="0" borderId="11" xfId="1" applyFont="1" applyBorder="1" applyAlignment="1">
      <alignment horizontal="center" vertical="center"/>
    </xf>
    <xf numFmtId="164" fontId="4" fillId="0" borderId="7" xfId="1" applyFont="1" applyBorder="1" applyAlignment="1">
      <alignment horizontal="center" vertical="center"/>
    </xf>
    <xf numFmtId="164" fontId="4" fillId="0" borderId="12" xfId="1" applyFont="1" applyBorder="1" applyAlignment="1">
      <alignment horizontal="center" vertical="center"/>
    </xf>
    <xf numFmtId="164" fontId="0" fillId="0" borderId="7" xfId="1" applyFont="1" applyBorder="1" applyAlignment="1">
      <alignment vertical="center"/>
    </xf>
    <xf numFmtId="164" fontId="0" fillId="0" borderId="12" xfId="1" applyFont="1" applyBorder="1" applyAlignment="1">
      <alignment horizontal="right" vertical="center"/>
    </xf>
    <xf numFmtId="164" fontId="0" fillId="0" borderId="1" xfId="1" applyFont="1" applyBorder="1" applyAlignment="1">
      <alignment horizontal="center" vertical="center"/>
    </xf>
    <xf numFmtId="164" fontId="4" fillId="0" borderId="0" xfId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0" fillId="0" borderId="5" xfId="1" applyFont="1" applyBorder="1" applyAlignment="1">
      <alignment horizontal="center" vertical="center"/>
    </xf>
    <xf numFmtId="164" fontId="0" fillId="0" borderId="10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4" xfId="1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164" fontId="0" fillId="2" borderId="1" xfId="1" applyFont="1" applyFill="1" applyBorder="1">
      <alignment vertical="center"/>
    </xf>
    <xf numFmtId="0" fontId="0" fillId="2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>
      <alignment vertical="center"/>
    </xf>
    <xf numFmtId="0" fontId="0" fillId="2" borderId="2" xfId="0" applyFill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164" fontId="8" fillId="0" borderId="6" xfId="1" applyFont="1" applyBorder="1" applyAlignment="1">
      <alignment vertical="center"/>
    </xf>
    <xf numFmtId="164" fontId="8" fillId="0" borderId="9" xfId="1" applyFont="1" applyBorder="1" applyAlignment="1">
      <alignment vertical="center"/>
    </xf>
    <xf numFmtId="164" fontId="8" fillId="0" borderId="8" xfId="1" applyFont="1" applyBorder="1" applyAlignment="1">
      <alignment vertical="center"/>
    </xf>
    <xf numFmtId="164" fontId="8" fillId="0" borderId="13" xfId="1" applyFont="1" applyBorder="1" applyAlignment="1">
      <alignment vertical="center"/>
    </xf>
    <xf numFmtId="164" fontId="8" fillId="0" borderId="15" xfId="1" applyFont="1" applyBorder="1" applyAlignment="1">
      <alignment vertical="center"/>
    </xf>
    <xf numFmtId="165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1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6" fontId="0" fillId="0" borderId="0" xfId="1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7" fillId="0" borderId="0" xfId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>
      <alignment vertical="center"/>
    </xf>
    <xf numFmtId="164" fontId="0" fillId="0" borderId="0" xfId="1" applyFont="1" applyFill="1" applyBorder="1" applyAlignment="1">
      <alignment horizontal="center" vertical="center"/>
    </xf>
    <xf numFmtId="164" fontId="0" fillId="0" borderId="0" xfId="0" applyNumberFormat="1" applyFill="1" applyBorder="1">
      <alignment vertical="center"/>
    </xf>
    <xf numFmtId="166" fontId="0" fillId="0" borderId="0" xfId="0" applyNumberFormat="1" applyFill="1" applyBorder="1">
      <alignment vertical="center"/>
    </xf>
    <xf numFmtId="164" fontId="0" fillId="0" borderId="0" xfId="1" applyFont="1" applyAlignment="1">
      <alignment horizontal="center" vertical="center"/>
    </xf>
    <xf numFmtId="0" fontId="0" fillId="0" borderId="0" xfId="0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4" xfId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64" fontId="3" fillId="0" borderId="0" xfId="0" applyNumberFormat="1" applyFont="1">
      <alignment vertical="center"/>
    </xf>
    <xf numFmtId="164" fontId="0" fillId="0" borderId="13" xfId="1" applyFont="1" applyBorder="1" applyAlignment="1">
      <alignment horizontal="center" vertical="center"/>
    </xf>
    <xf numFmtId="164" fontId="0" fillId="0" borderId="15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1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2" xfId="1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164" fontId="0" fillId="4" borderId="14" xfId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1" applyFont="1">
      <alignment vertical="center"/>
    </xf>
    <xf numFmtId="0" fontId="0" fillId="4" borderId="0" xfId="0" applyFill="1">
      <alignment vertical="center"/>
    </xf>
    <xf numFmtId="164" fontId="0" fillId="4" borderId="0" xfId="1" applyFont="1" applyFill="1">
      <alignment vertical="center"/>
    </xf>
    <xf numFmtId="0" fontId="0" fillId="0" borderId="10" xfId="0" quotePrefix="1" applyBorder="1" applyAlignment="1">
      <alignment horizontal="center" vertical="center"/>
    </xf>
    <xf numFmtId="167" fontId="0" fillId="0" borderId="14" xfId="0" applyNumberFormat="1" applyBorder="1" applyAlignment="1">
      <alignment horizontal="center" vertical="center"/>
    </xf>
    <xf numFmtId="167" fontId="0" fillId="0" borderId="15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4" fillId="0" borderId="0" xfId="1" applyFont="1" applyFill="1" applyAlignment="1">
      <alignment horizontal="center" vertical="center"/>
    </xf>
    <xf numFmtId="164" fontId="4" fillId="0" borderId="0" xfId="1" applyFont="1" applyAlignment="1">
      <alignment horizontal="center" vertical="center"/>
    </xf>
    <xf numFmtId="164" fontId="3" fillId="0" borderId="0" xfId="1" applyFont="1" applyFill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0" fillId="0" borderId="15" xfId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65" fontId="0" fillId="0" borderId="0" xfId="0" applyNumberFormat="1">
      <alignment vertical="center"/>
    </xf>
    <xf numFmtId="168" fontId="0" fillId="0" borderId="0" xfId="0" applyNumberFormat="1">
      <alignment vertical="center"/>
    </xf>
    <xf numFmtId="169" fontId="0" fillId="0" borderId="0" xfId="0" applyNumberFormat="1">
      <alignment vertical="center"/>
    </xf>
    <xf numFmtId="170" fontId="0" fillId="0" borderId="0" xfId="0" applyNumberFormat="1">
      <alignment vertical="center"/>
    </xf>
    <xf numFmtId="171" fontId="0" fillId="0" borderId="0" xfId="0" applyNumberFormat="1">
      <alignment vertical="center"/>
    </xf>
    <xf numFmtId="172" fontId="0" fillId="0" borderId="0" xfId="0" applyNumberFormat="1">
      <alignment vertical="center"/>
    </xf>
    <xf numFmtId="164" fontId="0" fillId="0" borderId="12" xfId="1" applyFont="1" applyBorder="1" applyAlignment="1">
      <alignment vertical="center"/>
    </xf>
    <xf numFmtId="0" fontId="3" fillId="5" borderId="13" xfId="0" applyFont="1" applyFill="1" applyBorder="1">
      <alignment vertical="center"/>
    </xf>
    <xf numFmtId="0" fontId="3" fillId="6" borderId="14" xfId="0" applyFont="1" applyFill="1" applyBorder="1">
      <alignment vertical="center"/>
    </xf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3" fillId="2" borderId="14" xfId="0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3" fillId="9" borderId="14" xfId="0" applyFont="1" applyFill="1" applyBorder="1">
      <alignment vertical="center"/>
    </xf>
    <xf numFmtId="164" fontId="0" fillId="0" borderId="13" xfId="0" applyNumberFormat="1" applyBorder="1">
      <alignment vertical="center"/>
    </xf>
    <xf numFmtId="164" fontId="0" fillId="0" borderId="14" xfId="0" applyNumberFormat="1" applyFill="1" applyBorder="1">
      <alignment vertical="center"/>
    </xf>
    <xf numFmtId="164" fontId="0" fillId="0" borderId="14" xfId="1" applyFont="1" applyFill="1" applyBorder="1" applyAlignment="1">
      <alignment horizontal="center" vertical="center"/>
    </xf>
    <xf numFmtId="164" fontId="0" fillId="0" borderId="15" xfId="1" applyFont="1" applyFill="1" applyBorder="1" applyAlignment="1">
      <alignment horizontal="center" vertical="center"/>
    </xf>
    <xf numFmtId="166" fontId="0" fillId="0" borderId="14" xfId="0" applyNumberFormat="1" applyFill="1" applyBorder="1">
      <alignment vertical="center"/>
    </xf>
    <xf numFmtId="164" fontId="0" fillId="0" borderId="15" xfId="0" applyNumberFormat="1" applyFill="1" applyBorder="1">
      <alignment vertical="center"/>
    </xf>
    <xf numFmtId="0" fontId="3" fillId="13" borderId="6" xfId="0" applyFont="1" applyFill="1" applyBorder="1">
      <alignment vertical="center"/>
    </xf>
    <xf numFmtId="0" fontId="3" fillId="11" borderId="8" xfId="0" applyFont="1" applyFill="1" applyBorder="1">
      <alignment vertical="center"/>
    </xf>
    <xf numFmtId="0" fontId="3" fillId="7" borderId="8" xfId="0" applyFont="1" applyFill="1" applyBorder="1">
      <alignment vertical="center"/>
    </xf>
    <xf numFmtId="0" fontId="3" fillId="10" borderId="8" xfId="0" applyFont="1" applyFill="1" applyBorder="1">
      <alignment vertical="center"/>
    </xf>
    <xf numFmtId="0" fontId="3" fillId="12" borderId="8" xfId="0" applyFont="1" applyFill="1" applyBorder="1">
      <alignment vertical="center"/>
    </xf>
    <xf numFmtId="0" fontId="3" fillId="8" borderId="8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0" fillId="14" borderId="0" xfId="0" applyFill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3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7" fillId="13" borderId="0" xfId="0" applyFont="1" applyFill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0" fontId="3" fillId="14" borderId="9" xfId="0" applyFont="1" applyFill="1" applyBorder="1">
      <alignment vertical="center"/>
    </xf>
    <xf numFmtId="0" fontId="4" fillId="14" borderId="0" xfId="0" applyFont="1" applyFill="1" applyAlignment="1">
      <alignment horizontal="center" vertical="center"/>
    </xf>
    <xf numFmtId="164" fontId="0" fillId="0" borderId="13" xfId="0" applyNumberFormat="1" applyFill="1" applyBorder="1">
      <alignment vertical="center"/>
    </xf>
    <xf numFmtId="0" fontId="3" fillId="0" borderId="6" xfId="0" applyFont="1" applyFill="1" applyBorder="1">
      <alignment vertical="center"/>
    </xf>
    <xf numFmtId="166" fontId="9" fillId="0" borderId="0" xfId="1" applyNumberFormat="1" applyFont="1" applyFill="1" applyAlignment="1">
      <alignment horizontal="center" vertical="center"/>
    </xf>
    <xf numFmtId="164" fontId="8" fillId="0" borderId="1" xfId="1" applyFont="1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13" xfId="1" applyFont="1" applyBorder="1" applyAlignment="1">
      <alignment horizontal="center" vertical="center"/>
    </xf>
    <xf numFmtId="164" fontId="0" fillId="0" borderId="15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4" fillId="0" borderId="0" xfId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0" fillId="0" borderId="6" xfId="1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164" fontId="0" fillId="0" borderId="7" xfId="1" applyFont="1" applyBorder="1" applyAlignment="1">
      <alignment horizontal="center" vertical="center"/>
    </xf>
    <xf numFmtId="164" fontId="0" fillId="0" borderId="9" xfId="1" applyFont="1" applyBorder="1" applyAlignment="1">
      <alignment horizontal="center" vertical="center"/>
    </xf>
    <xf numFmtId="164" fontId="0" fillId="0" borderId="11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4" fontId="4" fillId="0" borderId="13" xfId="1" applyFont="1" applyBorder="1" applyAlignment="1">
      <alignment horizontal="center" vertical="center"/>
    </xf>
    <xf numFmtId="164" fontId="4" fillId="0" borderId="15" xfId="1" applyFont="1" applyBorder="1" applyAlignment="1">
      <alignment horizontal="center" vertical="center"/>
    </xf>
    <xf numFmtId="164" fontId="0" fillId="0" borderId="13" xfId="1" applyFont="1" applyFill="1" applyBorder="1" applyAlignment="1">
      <alignment horizontal="center" vertical="center"/>
    </xf>
    <xf numFmtId="164" fontId="0" fillId="0" borderId="15" xfId="1" applyFont="1" applyFill="1" applyBorder="1" applyAlignment="1">
      <alignment horizontal="center" vertical="center"/>
    </xf>
    <xf numFmtId="164" fontId="0" fillId="0" borderId="1" xfId="1" applyFont="1" applyFill="1" applyBorder="1">
      <alignment vertical="center"/>
    </xf>
  </cellXfs>
  <cellStyles count="2">
    <cellStyle name="Currency [0]" xfId="1" builtinId="7"/>
    <cellStyle name="Normal" xfId="0" builtinId="0"/>
  </cellStyles>
  <dxfs count="0"/>
  <tableStyles count="0" defaultTableStyle="TableStyleMedium9" defaultPivotStyle="PivotStyleLight16"/>
  <colors>
    <mruColors>
      <color rgb="FFF2F2F2"/>
      <color rgb="FFD7FFCD"/>
      <color rgb="FFFFFF9F"/>
      <color rgb="FFFFCCFF"/>
      <color rgb="FFEBFFED"/>
      <color rgb="FFFFEBFF"/>
      <color rgb="FFEBFFF4"/>
      <color rgb="FFEBF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0</xdr:row>
      <xdr:rowOff>200025</xdr:rowOff>
    </xdr:from>
    <xdr:to>
      <xdr:col>11</xdr:col>
      <xdr:colOff>352425</xdr:colOff>
      <xdr:row>26</xdr:row>
      <xdr:rowOff>76200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04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200025"/>
          <a:ext cx="4705350" cy="532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53"/>
  <sheetViews>
    <sheetView zoomScale="62" zoomScaleNormal="80" workbookViewId="0">
      <selection activeCell="I45" sqref="I45:J45"/>
    </sheetView>
  </sheetViews>
  <sheetFormatPr baseColWidth="10" defaultColWidth="8.83203125" defaultRowHeight="15" x14ac:dyDescent="0.2"/>
  <cols>
    <col min="5" max="5" width="56.33203125" customWidth="1"/>
    <col min="6" max="6" width="25.6640625" bestFit="1" customWidth="1"/>
    <col min="7" max="7" width="0.1640625" customWidth="1"/>
    <col min="10" max="10" width="62.1640625" customWidth="1"/>
    <col min="11" max="11" width="31.1640625" customWidth="1"/>
    <col min="12" max="12" width="68.83203125" customWidth="1"/>
    <col min="13" max="13" width="18.33203125" customWidth="1"/>
    <col min="14" max="14" width="14.6640625" bestFit="1" customWidth="1"/>
    <col min="15" max="15" width="12.33203125" bestFit="1" customWidth="1"/>
  </cols>
  <sheetData>
    <row r="2" spans="1:15" x14ac:dyDescent="0.2">
      <c r="B2" s="1"/>
      <c r="I2" s="1"/>
      <c r="J2" s="1"/>
      <c r="K2" s="1"/>
    </row>
    <row r="3" spans="1:15" x14ac:dyDescent="0.2">
      <c r="A3" s="5">
        <v>1</v>
      </c>
      <c r="B3" s="21" t="s">
        <v>55</v>
      </c>
      <c r="C3" s="21"/>
      <c r="D3" s="21"/>
      <c r="E3" s="21"/>
      <c r="I3" s="5" t="s">
        <v>7</v>
      </c>
      <c r="J3" s="7"/>
      <c r="K3" s="7"/>
      <c r="M3" s="5"/>
    </row>
    <row r="4" spans="1:15" x14ac:dyDescent="0.2">
      <c r="I4" s="5" t="s">
        <v>61</v>
      </c>
      <c r="J4" s="5"/>
      <c r="K4" s="5"/>
      <c r="M4" s="16"/>
      <c r="N4" s="16"/>
      <c r="O4" s="16"/>
    </row>
    <row r="5" spans="1:15" x14ac:dyDescent="0.2">
      <c r="A5" s="1" t="s">
        <v>8</v>
      </c>
      <c r="B5" s="64"/>
      <c r="C5" s="62" t="s">
        <v>5</v>
      </c>
      <c r="D5" s="62"/>
      <c r="E5" s="62"/>
      <c r="F5" s="63" t="s">
        <v>6</v>
      </c>
      <c r="G5" s="6"/>
      <c r="H5" s="1"/>
      <c r="I5" s="189" t="s">
        <v>9</v>
      </c>
      <c r="J5" s="190"/>
      <c r="K5" s="61" t="s">
        <v>10</v>
      </c>
      <c r="L5" s="61" t="s">
        <v>20</v>
      </c>
      <c r="M5" s="25"/>
      <c r="N5" s="25"/>
      <c r="O5" s="18"/>
    </row>
    <row r="6" spans="1:15" ht="18" customHeight="1" x14ac:dyDescent="0.2">
      <c r="B6" s="8" t="s">
        <v>27</v>
      </c>
      <c r="C6" s="9"/>
      <c r="D6" s="9"/>
      <c r="E6" s="9"/>
      <c r="F6" s="212">
        <f>K15</f>
        <v>972690</v>
      </c>
      <c r="G6" s="213"/>
      <c r="I6" s="185" t="s">
        <v>26</v>
      </c>
      <c r="J6" s="186"/>
      <c r="K6" s="3">
        <v>31117589</v>
      </c>
      <c r="L6" s="47"/>
      <c r="N6" s="25"/>
      <c r="O6" s="18"/>
    </row>
    <row r="7" spans="1:15" ht="33.75" customHeight="1" x14ac:dyDescent="0.2">
      <c r="B7" s="182" t="s">
        <v>30</v>
      </c>
      <c r="C7" s="183"/>
      <c r="D7" s="183"/>
      <c r="E7" s="184"/>
      <c r="F7" s="214"/>
      <c r="G7" s="215"/>
      <c r="I7" s="185" t="s">
        <v>24</v>
      </c>
      <c r="J7" s="186"/>
      <c r="K7" s="3">
        <v>11121073</v>
      </c>
      <c r="L7" s="28"/>
    </row>
    <row r="8" spans="1:15" ht="32" x14ac:dyDescent="0.2">
      <c r="B8" s="8" t="s">
        <v>56</v>
      </c>
      <c r="C8" s="9"/>
      <c r="D8" s="9"/>
      <c r="E8" s="9"/>
      <c r="F8" s="212">
        <f>K16</f>
        <v>12669648</v>
      </c>
      <c r="G8" s="216"/>
      <c r="I8" s="185" t="s">
        <v>249</v>
      </c>
      <c r="J8" s="186"/>
      <c r="K8" s="3">
        <f>5000000+9176796</f>
        <v>14176796</v>
      </c>
      <c r="L8" s="28" t="s">
        <v>229</v>
      </c>
      <c r="N8" s="4"/>
    </row>
    <row r="9" spans="1:15" x14ac:dyDescent="0.2">
      <c r="B9" s="14" t="s">
        <v>57</v>
      </c>
      <c r="C9" s="15"/>
      <c r="D9" s="15"/>
      <c r="E9" s="15"/>
      <c r="F9" s="217"/>
      <c r="G9" s="218"/>
      <c r="I9" s="185" t="s">
        <v>23</v>
      </c>
      <c r="J9" s="186"/>
      <c r="K9" s="3">
        <v>1067790</v>
      </c>
      <c r="L9" s="28"/>
      <c r="N9" s="4"/>
    </row>
    <row r="10" spans="1:15" x14ac:dyDescent="0.2">
      <c r="B10" s="179" t="s">
        <v>252</v>
      </c>
      <c r="C10" s="9"/>
      <c r="D10" s="9"/>
      <c r="E10" s="126"/>
      <c r="F10" s="193">
        <f>K17</f>
        <v>640500</v>
      </c>
      <c r="G10" s="37"/>
      <c r="I10" s="195" t="s">
        <v>33</v>
      </c>
      <c r="J10" s="196"/>
      <c r="K10" s="193">
        <v>30214</v>
      </c>
      <c r="L10" s="219"/>
      <c r="N10" s="4"/>
    </row>
    <row r="11" spans="1:15" x14ac:dyDescent="0.2">
      <c r="B11" s="167" t="s">
        <v>253</v>
      </c>
      <c r="C11" s="12"/>
      <c r="D11" s="12"/>
      <c r="E11" s="127"/>
      <c r="F11" s="194"/>
      <c r="G11" s="137"/>
      <c r="I11" s="197"/>
      <c r="J11" s="198"/>
      <c r="K11" s="194"/>
      <c r="L11" s="220"/>
      <c r="N11" s="4"/>
    </row>
    <row r="12" spans="1:15" s="89" customFormat="1" x14ac:dyDescent="0.2">
      <c r="B12" s="8" t="s">
        <v>254</v>
      </c>
      <c r="C12" s="9"/>
      <c r="D12" s="9"/>
      <c r="E12" s="128"/>
      <c r="F12" s="193">
        <f>K18</f>
        <v>1218889</v>
      </c>
      <c r="G12" s="27"/>
      <c r="I12" s="185" t="s">
        <v>250</v>
      </c>
      <c r="J12" s="186"/>
      <c r="K12" s="124">
        <v>1725445</v>
      </c>
      <c r="L12" s="125"/>
      <c r="N12" s="4"/>
    </row>
    <row r="13" spans="1:15" x14ac:dyDescent="0.2">
      <c r="B13" s="129" t="s">
        <v>60</v>
      </c>
      <c r="C13" s="130"/>
      <c r="D13" s="130"/>
      <c r="E13" s="130"/>
      <c r="F13" s="194"/>
      <c r="G13" s="37"/>
      <c r="I13" s="185" t="s">
        <v>17</v>
      </c>
      <c r="J13" s="186"/>
      <c r="K13" s="3">
        <f>SUM(K6:K12)-5000000</f>
        <v>54238907</v>
      </c>
      <c r="L13" s="29"/>
    </row>
    <row r="14" spans="1:15" x14ac:dyDescent="0.2">
      <c r="B14" s="8" t="s">
        <v>22</v>
      </c>
      <c r="C14" s="13"/>
      <c r="D14" s="13"/>
      <c r="E14" s="13"/>
      <c r="F14" s="193">
        <f>K19</f>
        <v>378700</v>
      </c>
      <c r="G14" s="27"/>
      <c r="I14" s="189" t="s">
        <v>11</v>
      </c>
      <c r="J14" s="190"/>
      <c r="K14" s="59"/>
      <c r="L14" s="60"/>
    </row>
    <row r="15" spans="1:15" ht="54.5" customHeight="1" x14ac:dyDescent="0.2">
      <c r="B15" s="10" t="s">
        <v>29</v>
      </c>
      <c r="C15" s="11"/>
      <c r="D15" s="12"/>
      <c r="E15" s="12"/>
      <c r="F15" s="194"/>
      <c r="G15" s="38"/>
      <c r="I15" s="191" t="s">
        <v>251</v>
      </c>
      <c r="J15" s="186"/>
      <c r="K15" s="3">
        <v>972690</v>
      </c>
      <c r="L15" s="29"/>
      <c r="N15" s="4"/>
    </row>
    <row r="16" spans="1:15" ht="36" customHeight="1" x14ac:dyDescent="0.2">
      <c r="B16" s="48" t="s">
        <v>32</v>
      </c>
      <c r="C16" s="49"/>
      <c r="D16" s="49"/>
      <c r="E16" s="50"/>
      <c r="F16" s="193">
        <f>K20</f>
        <v>1833050</v>
      </c>
      <c r="G16" s="38"/>
      <c r="I16" s="191" t="s">
        <v>58</v>
      </c>
      <c r="J16" s="186"/>
      <c r="K16" s="22">
        <f>11864748+804900</f>
        <v>12669648</v>
      </c>
      <c r="L16" s="29"/>
    </row>
    <row r="17" spans="1:12" x14ac:dyDescent="0.2">
      <c r="A17" s="16"/>
      <c r="B17" s="54" t="s">
        <v>34</v>
      </c>
      <c r="C17" s="55"/>
      <c r="D17" s="55"/>
      <c r="E17" s="56"/>
      <c r="F17" s="194"/>
      <c r="G17" s="37"/>
      <c r="I17" s="185" t="s">
        <v>228</v>
      </c>
      <c r="J17" s="186"/>
      <c r="K17" s="39">
        <v>640500</v>
      </c>
      <c r="L17" s="28"/>
    </row>
    <row r="18" spans="1:12" s="89" customFormat="1" x14ac:dyDescent="0.2">
      <c r="A18" s="16"/>
      <c r="B18" s="51" t="s">
        <v>21</v>
      </c>
      <c r="C18" s="52"/>
      <c r="D18" s="52"/>
      <c r="E18" s="53"/>
      <c r="F18" s="222">
        <f>K21</f>
        <v>17713477</v>
      </c>
      <c r="G18" s="137"/>
      <c r="I18" s="185" t="s">
        <v>59</v>
      </c>
      <c r="J18" s="186"/>
      <c r="K18" s="45">
        <v>1218889</v>
      </c>
      <c r="L18" s="28"/>
    </row>
    <row r="19" spans="1:12" x14ac:dyDescent="0.2">
      <c r="A19" s="16"/>
      <c r="B19" s="54" t="s">
        <v>37</v>
      </c>
      <c r="C19" s="55"/>
      <c r="D19" s="55"/>
      <c r="E19" s="56"/>
      <c r="F19" s="223"/>
      <c r="G19" s="27"/>
      <c r="I19" s="185" t="s">
        <v>28</v>
      </c>
      <c r="J19" s="186"/>
      <c r="K19" s="45">
        <v>378700</v>
      </c>
      <c r="L19" s="28"/>
    </row>
    <row r="20" spans="1:12" x14ac:dyDescent="0.2">
      <c r="A20" s="16"/>
      <c r="F20" s="207"/>
      <c r="G20" s="35"/>
      <c r="I20" s="191" t="s">
        <v>35</v>
      </c>
      <c r="J20" s="221"/>
      <c r="K20" s="26">
        <v>1833050</v>
      </c>
      <c r="L20" s="29"/>
    </row>
    <row r="21" spans="1:12" ht="38.5" customHeight="1" x14ac:dyDescent="0.2">
      <c r="A21" s="16"/>
      <c r="F21" s="207"/>
      <c r="G21" s="36"/>
      <c r="H21" s="16"/>
      <c r="I21" s="187" t="s">
        <v>18</v>
      </c>
      <c r="J21" s="188"/>
      <c r="K21" s="74">
        <f>SUM(K15:K20)</f>
        <v>17713477</v>
      </c>
      <c r="L21" s="32"/>
    </row>
    <row r="22" spans="1:12" x14ac:dyDescent="0.2">
      <c r="A22" s="16"/>
      <c r="F22" s="16"/>
      <c r="G22" s="40"/>
      <c r="H22" s="16"/>
      <c r="I22" s="185" t="s">
        <v>36</v>
      </c>
      <c r="J22" s="186"/>
      <c r="K22" s="19">
        <f>K13-K21</f>
        <v>36525430</v>
      </c>
      <c r="L22" s="29"/>
    </row>
    <row r="23" spans="1:12" x14ac:dyDescent="0.2">
      <c r="A23" s="16"/>
      <c r="F23" s="16"/>
      <c r="G23" s="41"/>
      <c r="H23" s="16"/>
      <c r="I23" s="185" t="s">
        <v>38</v>
      </c>
      <c r="J23" s="186"/>
      <c r="K23" s="19">
        <f>36525430-K22</f>
        <v>0</v>
      </c>
      <c r="L23" s="29"/>
    </row>
    <row r="24" spans="1:12" x14ac:dyDescent="0.2">
      <c r="C24" s="15"/>
      <c r="D24" s="16"/>
      <c r="E24" s="16"/>
      <c r="F24" s="20"/>
      <c r="H24" s="16"/>
    </row>
    <row r="25" spans="1:12" x14ac:dyDescent="0.2">
      <c r="C25" s="15"/>
      <c r="D25" s="16"/>
      <c r="E25" s="16"/>
      <c r="F25" s="20"/>
      <c r="G25" s="20"/>
    </row>
    <row r="26" spans="1:12" x14ac:dyDescent="0.2">
      <c r="G26" s="20"/>
      <c r="K26" s="4"/>
    </row>
    <row r="31" spans="1:12" x14ac:dyDescent="0.2">
      <c r="G31" s="46"/>
      <c r="H31" s="16"/>
      <c r="I31" s="5" t="s">
        <v>13</v>
      </c>
      <c r="J31" s="7"/>
      <c r="K31" s="7"/>
    </row>
    <row r="32" spans="1:12" x14ac:dyDescent="0.2">
      <c r="A32" s="5">
        <v>2</v>
      </c>
      <c r="B32" s="211" t="s">
        <v>268</v>
      </c>
      <c r="C32" s="211"/>
      <c r="D32" s="211"/>
      <c r="E32" s="211"/>
      <c r="G32" s="42"/>
      <c r="H32" s="16"/>
      <c r="I32" s="5" t="s">
        <v>269</v>
      </c>
      <c r="J32" s="5"/>
      <c r="K32" s="5"/>
    </row>
    <row r="33" spans="2:11" x14ac:dyDescent="0.2">
      <c r="B33" s="208" t="s">
        <v>12</v>
      </c>
      <c r="C33" s="209"/>
      <c r="D33" s="209"/>
      <c r="E33" s="210"/>
      <c r="F33" s="65" t="s">
        <v>6</v>
      </c>
      <c r="G33" s="34"/>
      <c r="I33" s="189" t="s">
        <v>9</v>
      </c>
      <c r="J33" s="190"/>
      <c r="K33" s="61" t="s">
        <v>10</v>
      </c>
    </row>
    <row r="34" spans="2:11" x14ac:dyDescent="0.2">
      <c r="B34" s="8" t="s">
        <v>19</v>
      </c>
      <c r="C34" s="9"/>
      <c r="D34" s="9"/>
      <c r="E34" s="9"/>
      <c r="F34" s="193">
        <v>1000000</v>
      </c>
      <c r="G34" s="33"/>
      <c r="I34" s="185" t="s">
        <v>50</v>
      </c>
      <c r="J34" s="186"/>
      <c r="K34" s="3">
        <f>K22</f>
        <v>36525430</v>
      </c>
    </row>
    <row r="35" spans="2:11" x14ac:dyDescent="0.2">
      <c r="B35" s="182" t="s">
        <v>39</v>
      </c>
      <c r="C35" s="183"/>
      <c r="D35" s="183"/>
      <c r="E35" s="184"/>
      <c r="F35" s="194"/>
      <c r="G35" s="34"/>
      <c r="I35" s="185" t="s">
        <v>25</v>
      </c>
      <c r="J35" s="186"/>
      <c r="K35" s="226">
        <v>15000000</v>
      </c>
    </row>
    <row r="36" spans="2:11" x14ac:dyDescent="0.2">
      <c r="B36" s="8" t="s">
        <v>42</v>
      </c>
      <c r="C36" s="9"/>
      <c r="D36" s="9"/>
      <c r="E36" s="9"/>
      <c r="F36" s="66">
        <v>1000000</v>
      </c>
      <c r="G36" s="33"/>
      <c r="I36" s="185" t="s">
        <v>40</v>
      </c>
      <c r="J36" s="186"/>
      <c r="K36" s="226">
        <v>10000000</v>
      </c>
    </row>
    <row r="37" spans="2:11" x14ac:dyDescent="0.2">
      <c r="B37" s="10" t="s">
        <v>48</v>
      </c>
      <c r="C37" s="11"/>
      <c r="D37" s="11"/>
      <c r="E37" s="11"/>
      <c r="F37" s="67"/>
      <c r="G37" s="34"/>
      <c r="I37" s="185" t="s">
        <v>17</v>
      </c>
      <c r="J37" s="186"/>
      <c r="K37" s="3">
        <f>K34+SUM(K35:K36)</f>
        <v>61525430</v>
      </c>
    </row>
    <row r="38" spans="2:11" x14ac:dyDescent="0.2">
      <c r="B38" s="14" t="s">
        <v>270</v>
      </c>
      <c r="C38" s="15"/>
      <c r="D38" s="15"/>
      <c r="E38" s="15"/>
      <c r="F38" s="68">
        <v>12000000</v>
      </c>
      <c r="G38" s="33"/>
      <c r="I38" s="189" t="s">
        <v>11</v>
      </c>
      <c r="J38" s="190"/>
      <c r="K38" s="59"/>
    </row>
    <row r="39" spans="2:11" ht="17.25" customHeight="1" x14ac:dyDescent="0.2">
      <c r="B39" s="14" t="s">
        <v>43</v>
      </c>
      <c r="C39" s="15"/>
      <c r="D39" s="15"/>
      <c r="E39" s="15"/>
      <c r="F39" s="68"/>
      <c r="G39" s="34"/>
      <c r="I39" s="191" t="s">
        <v>54</v>
      </c>
      <c r="J39" s="192"/>
      <c r="K39" s="3">
        <f>F34</f>
        <v>1000000</v>
      </c>
    </row>
    <row r="40" spans="2:11" ht="18.75" customHeight="1" x14ac:dyDescent="0.2">
      <c r="B40" s="8" t="s">
        <v>271</v>
      </c>
      <c r="C40" s="13"/>
      <c r="D40" s="13"/>
      <c r="E40" s="13"/>
      <c r="F40" s="66">
        <v>1000000</v>
      </c>
      <c r="G40" s="33"/>
      <c r="I40" s="191" t="s">
        <v>53</v>
      </c>
      <c r="J40" s="192"/>
      <c r="K40" s="3">
        <v>1000000</v>
      </c>
    </row>
    <row r="41" spans="2:11" ht="19.5" customHeight="1" x14ac:dyDescent="0.2">
      <c r="B41" s="14" t="s">
        <v>43</v>
      </c>
      <c r="C41" s="15"/>
      <c r="D41" s="15"/>
      <c r="E41" s="15"/>
      <c r="F41" s="68"/>
      <c r="G41" s="34"/>
      <c r="I41" s="191" t="s">
        <v>272</v>
      </c>
      <c r="J41" s="192"/>
      <c r="K41" s="181">
        <v>12000000</v>
      </c>
    </row>
    <row r="42" spans="2:11" ht="17" customHeight="1" x14ac:dyDescent="0.2">
      <c r="B42" s="8" t="s">
        <v>44</v>
      </c>
      <c r="C42" s="13"/>
      <c r="D42" s="13"/>
      <c r="E42" s="13"/>
      <c r="F42" s="69">
        <v>1000000</v>
      </c>
      <c r="G42" s="42"/>
      <c r="H42" s="16"/>
      <c r="I42" s="191" t="s">
        <v>273</v>
      </c>
      <c r="J42" s="192"/>
      <c r="K42" s="3">
        <v>1000000</v>
      </c>
    </row>
    <row r="43" spans="2:11" ht="19.5" customHeight="1" x14ac:dyDescent="0.2">
      <c r="B43" s="10" t="s">
        <v>45</v>
      </c>
      <c r="C43" s="11"/>
      <c r="D43" s="11"/>
      <c r="E43" s="11"/>
      <c r="F43" s="70"/>
      <c r="G43" s="43"/>
      <c r="H43" s="16"/>
      <c r="I43" s="191" t="s">
        <v>52</v>
      </c>
      <c r="J43" s="192"/>
      <c r="K43" s="3">
        <v>1000000</v>
      </c>
    </row>
    <row r="44" spans="2:11" ht="19.5" customHeight="1" x14ac:dyDescent="0.2">
      <c r="B44" s="8" t="s">
        <v>46</v>
      </c>
      <c r="C44" s="13"/>
      <c r="D44" s="13"/>
      <c r="E44" s="13"/>
      <c r="F44" s="69">
        <v>1000000</v>
      </c>
      <c r="H44" s="16"/>
      <c r="I44" s="191" t="s">
        <v>51</v>
      </c>
      <c r="J44" s="192"/>
      <c r="K44" s="3">
        <v>1000000</v>
      </c>
    </row>
    <row r="45" spans="2:11" ht="17.25" customHeight="1" x14ac:dyDescent="0.2">
      <c r="B45" s="10" t="s">
        <v>49</v>
      </c>
      <c r="C45" s="11"/>
      <c r="D45" s="11"/>
      <c r="E45" s="11"/>
      <c r="F45" s="70"/>
      <c r="H45" s="16"/>
      <c r="I45" s="185" t="s">
        <v>277</v>
      </c>
      <c r="J45" s="186"/>
      <c r="K45" s="3">
        <v>6000000</v>
      </c>
    </row>
    <row r="46" spans="2:11" ht="15.75" customHeight="1" x14ac:dyDescent="0.2">
      <c r="B46" s="8" t="s">
        <v>274</v>
      </c>
      <c r="D46" s="9"/>
      <c r="E46" s="9"/>
      <c r="F46" s="224">
        <v>6000000</v>
      </c>
      <c r="I46" s="185" t="s">
        <v>31</v>
      </c>
      <c r="J46" s="186"/>
      <c r="K46" s="3">
        <f>F48</f>
        <v>1000000</v>
      </c>
    </row>
    <row r="47" spans="2:11" ht="17.25" customHeight="1" x14ac:dyDescent="0.2">
      <c r="B47" s="14" t="s">
        <v>41</v>
      </c>
      <c r="C47" s="15"/>
      <c r="D47" s="15"/>
      <c r="E47" s="15"/>
      <c r="F47" s="225"/>
      <c r="I47" s="185" t="s">
        <v>15</v>
      </c>
      <c r="J47" s="186"/>
      <c r="K47" s="3">
        <f>SUM(K39:K46)</f>
        <v>24000000</v>
      </c>
    </row>
    <row r="48" spans="2:11" ht="19.5" customHeight="1" x14ac:dyDescent="0.2">
      <c r="B48" s="8" t="s">
        <v>47</v>
      </c>
      <c r="C48" s="13"/>
      <c r="D48" s="9"/>
      <c r="E48" s="57"/>
      <c r="F48" s="193">
        <v>1000000</v>
      </c>
      <c r="I48" s="205" t="s">
        <v>16</v>
      </c>
      <c r="J48" s="206"/>
      <c r="K48" s="17">
        <f>K37-K47</f>
        <v>37525430</v>
      </c>
    </row>
    <row r="49" spans="2:10" x14ac:dyDescent="0.2">
      <c r="B49" s="10" t="s">
        <v>29</v>
      </c>
      <c r="C49" s="11"/>
      <c r="D49" s="12"/>
      <c r="E49" s="58"/>
      <c r="F49" s="194"/>
      <c r="J49" t="s">
        <v>276</v>
      </c>
    </row>
    <row r="50" spans="2:10" x14ac:dyDescent="0.2">
      <c r="B50" s="199" t="s">
        <v>14</v>
      </c>
      <c r="C50" s="200"/>
      <c r="D50" s="200"/>
      <c r="E50" s="201"/>
      <c r="F50" s="193">
        <f>SUM(F34:F49)</f>
        <v>24000000</v>
      </c>
    </row>
    <row r="51" spans="2:10" x14ac:dyDescent="0.2">
      <c r="B51" s="202"/>
      <c r="C51" s="203"/>
      <c r="D51" s="203"/>
      <c r="E51" s="204"/>
      <c r="F51" s="194"/>
    </row>
    <row r="53" spans="2:10" ht="4.5" customHeight="1" x14ac:dyDescent="0.2"/>
  </sheetData>
  <mergeCells count="53">
    <mergeCell ref="F10:F11"/>
    <mergeCell ref="F12:F13"/>
    <mergeCell ref="F14:F15"/>
    <mergeCell ref="F18:F19"/>
    <mergeCell ref="F16:F17"/>
    <mergeCell ref="K10:K11"/>
    <mergeCell ref="L10:L11"/>
    <mergeCell ref="I20:J20"/>
    <mergeCell ref="I22:J22"/>
    <mergeCell ref="I5:J5"/>
    <mergeCell ref="I17:J17"/>
    <mergeCell ref="I19:J19"/>
    <mergeCell ref="I18:J18"/>
    <mergeCell ref="I12:J12"/>
    <mergeCell ref="F6:G7"/>
    <mergeCell ref="I7:J7"/>
    <mergeCell ref="I6:J6"/>
    <mergeCell ref="F8:G9"/>
    <mergeCell ref="I8:J8"/>
    <mergeCell ref="I9:J9"/>
    <mergeCell ref="I13:J13"/>
    <mergeCell ref="I16:J16"/>
    <mergeCell ref="B33:E33"/>
    <mergeCell ref="B35:E35"/>
    <mergeCell ref="I34:J34"/>
    <mergeCell ref="B32:E32"/>
    <mergeCell ref="B50:E51"/>
    <mergeCell ref="I33:J33"/>
    <mergeCell ref="I35:J35"/>
    <mergeCell ref="I45:J45"/>
    <mergeCell ref="I40:J40"/>
    <mergeCell ref="F50:F51"/>
    <mergeCell ref="F48:F49"/>
    <mergeCell ref="I42:J42"/>
    <mergeCell ref="I43:J43"/>
    <mergeCell ref="I44:J44"/>
    <mergeCell ref="I48:J48"/>
    <mergeCell ref="B7:E7"/>
    <mergeCell ref="I46:J46"/>
    <mergeCell ref="I47:J47"/>
    <mergeCell ref="I23:J23"/>
    <mergeCell ref="I21:J21"/>
    <mergeCell ref="I14:J14"/>
    <mergeCell ref="I39:J39"/>
    <mergeCell ref="F34:F35"/>
    <mergeCell ref="F46:F47"/>
    <mergeCell ref="I15:J15"/>
    <mergeCell ref="I10:J11"/>
    <mergeCell ref="I37:J37"/>
    <mergeCell ref="I38:J38"/>
    <mergeCell ref="I36:J36"/>
    <mergeCell ref="I41:J41"/>
    <mergeCell ref="F20:F2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4"/>
  <sheetViews>
    <sheetView tabSelected="1" topLeftCell="A14" zoomScale="90" zoomScaleNormal="90" workbookViewId="0">
      <selection activeCell="B25" sqref="B25"/>
    </sheetView>
  </sheetViews>
  <sheetFormatPr baseColWidth="10" defaultColWidth="8.83203125" defaultRowHeight="15" x14ac:dyDescent="0.2"/>
  <cols>
    <col min="1" max="1" width="11.33203125" bestFit="1" customWidth="1"/>
    <col min="2" max="2" width="22.1640625" customWidth="1"/>
    <col min="3" max="3" width="59" bestFit="1" customWidth="1"/>
    <col min="4" max="4" width="25.33203125" style="44" customWidth="1"/>
    <col min="5" max="5" width="20.33203125" style="44" customWidth="1"/>
    <col min="6" max="6" width="12" bestFit="1" customWidth="1"/>
    <col min="7" max="7" width="30.6640625" bestFit="1" customWidth="1"/>
    <col min="8" max="10" width="15" bestFit="1" customWidth="1"/>
  </cols>
  <sheetData>
    <row r="1" spans="1:10" x14ac:dyDescent="0.2">
      <c r="A1" s="23" t="s">
        <v>62</v>
      </c>
      <c r="B1" s="24" t="s">
        <v>255</v>
      </c>
      <c r="C1" s="2" t="s">
        <v>278</v>
      </c>
      <c r="D1"/>
      <c r="E1"/>
    </row>
    <row r="2" spans="1:10" x14ac:dyDescent="0.2">
      <c r="D2"/>
      <c r="E2"/>
    </row>
    <row r="3" spans="1:10" x14ac:dyDescent="0.2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</row>
    <row r="4" spans="1:10" x14ac:dyDescent="0.2">
      <c r="A4" s="71">
        <v>43466</v>
      </c>
      <c r="B4" s="72" t="s">
        <v>63</v>
      </c>
      <c r="C4" s="144" t="s">
        <v>64</v>
      </c>
      <c r="D4" s="75">
        <v>100000</v>
      </c>
      <c r="E4" s="75"/>
      <c r="G4" s="1" t="s">
        <v>231</v>
      </c>
    </row>
    <row r="5" spans="1:10" x14ac:dyDescent="0.2">
      <c r="A5" s="71">
        <v>43466</v>
      </c>
      <c r="B5" s="72" t="s">
        <v>65</v>
      </c>
      <c r="C5" s="144" t="s">
        <v>64</v>
      </c>
      <c r="D5" s="75">
        <v>100000</v>
      </c>
      <c r="E5" s="75"/>
      <c r="G5" s="138" t="s">
        <v>266</v>
      </c>
      <c r="H5" s="155">
        <f>SUM(D7,D9,D10,D11,D12,D13,D14,D16:D21,D24,D27,D28,D29,D30,D35,D36,D38:D41,D43,D49,D50,D52,D53,D56,D64,D66,D68,D69,D71,D85,D89,D90,D93,D95,D98)</f>
        <v>11121073</v>
      </c>
    </row>
    <row r="6" spans="1:10" x14ac:dyDescent="0.2">
      <c r="A6" s="71">
        <v>43468</v>
      </c>
      <c r="B6" s="72" t="s">
        <v>66</v>
      </c>
      <c r="C6" s="144" t="s">
        <v>64</v>
      </c>
      <c r="D6" s="75">
        <v>100000</v>
      </c>
      <c r="E6" s="75"/>
      <c r="G6" s="139" t="s">
        <v>248</v>
      </c>
      <c r="H6" s="156">
        <f>SUM(D4:D6,D42,D54:D55,D63,D65,D70)</f>
        <v>1067790</v>
      </c>
      <c r="I6" s="83"/>
    </row>
    <row r="7" spans="1:10" x14ac:dyDescent="0.2">
      <c r="A7" s="71">
        <v>43479</v>
      </c>
      <c r="B7" s="72" t="s">
        <v>67</v>
      </c>
      <c r="C7" s="142" t="s">
        <v>73</v>
      </c>
      <c r="D7" s="75">
        <v>50000</v>
      </c>
      <c r="E7" s="75"/>
      <c r="G7" s="152" t="s">
        <v>95</v>
      </c>
      <c r="H7" s="156">
        <f>SUM(D45,D84,D33,D96)</f>
        <v>30214</v>
      </c>
      <c r="I7" s="83"/>
    </row>
    <row r="8" spans="1:10" x14ac:dyDescent="0.2">
      <c r="A8" s="71">
        <v>43487</v>
      </c>
      <c r="B8" s="72" t="s">
        <v>68</v>
      </c>
      <c r="C8" s="147" t="s">
        <v>74</v>
      </c>
      <c r="D8" s="75"/>
      <c r="E8" s="75">
        <v>500500</v>
      </c>
      <c r="G8" s="154" t="s">
        <v>233</v>
      </c>
      <c r="H8" s="157">
        <f>SUM(D83)</f>
        <v>9176796</v>
      </c>
      <c r="I8" s="86"/>
      <c r="J8" s="4"/>
    </row>
    <row r="9" spans="1:10" x14ac:dyDescent="0.2">
      <c r="A9" s="71">
        <v>43489</v>
      </c>
      <c r="B9" s="72" t="s">
        <v>69</v>
      </c>
      <c r="C9" s="142" t="s">
        <v>75</v>
      </c>
      <c r="D9" s="75">
        <v>1000000</v>
      </c>
      <c r="E9" s="75"/>
      <c r="G9" s="153" t="s">
        <v>234</v>
      </c>
      <c r="H9" s="158">
        <f>SUM(D31,D79,D72,D92)</f>
        <v>1725445</v>
      </c>
      <c r="I9" s="86">
        <f>SUM(H5:H9)</f>
        <v>23121318</v>
      </c>
      <c r="J9" s="4"/>
    </row>
    <row r="10" spans="1:10" x14ac:dyDescent="0.2">
      <c r="A10" s="71">
        <v>43489</v>
      </c>
      <c r="B10" s="72" t="s">
        <v>70</v>
      </c>
      <c r="C10" s="142" t="s">
        <v>75</v>
      </c>
      <c r="D10" s="75">
        <v>200000</v>
      </c>
      <c r="E10" s="75"/>
      <c r="G10" s="84"/>
      <c r="H10" s="85"/>
      <c r="I10" s="83"/>
    </row>
    <row r="11" spans="1:10" x14ac:dyDescent="0.2">
      <c r="A11" s="71">
        <v>43490</v>
      </c>
      <c r="B11" s="72" t="s">
        <v>71</v>
      </c>
      <c r="C11" s="142" t="s">
        <v>75</v>
      </c>
      <c r="D11" s="75">
        <v>200000</v>
      </c>
      <c r="E11" s="75"/>
      <c r="G11" s="1" t="s">
        <v>235</v>
      </c>
      <c r="H11" s="85"/>
      <c r="I11" s="83"/>
    </row>
    <row r="12" spans="1:10" x14ac:dyDescent="0.2">
      <c r="A12" s="71">
        <v>43490</v>
      </c>
      <c r="B12" s="72" t="s">
        <v>72</v>
      </c>
      <c r="C12" s="142" t="s">
        <v>75</v>
      </c>
      <c r="D12" s="75">
        <v>200000</v>
      </c>
      <c r="E12" s="75"/>
      <c r="G12" s="161" t="s">
        <v>236</v>
      </c>
      <c r="H12" s="178">
        <f>SUM(E32,E44,E58,E59,E60,E78)</f>
        <v>972690</v>
      </c>
      <c r="I12" s="83"/>
    </row>
    <row r="13" spans="1:10" x14ac:dyDescent="0.2">
      <c r="A13" s="71">
        <v>43492</v>
      </c>
      <c r="B13" s="72" t="s">
        <v>76</v>
      </c>
      <c r="C13" s="142" t="s">
        <v>75</v>
      </c>
      <c r="D13" s="75">
        <v>200000</v>
      </c>
      <c r="E13" s="75"/>
      <c r="G13" s="162" t="s">
        <v>237</v>
      </c>
      <c r="H13" s="156">
        <f>SUM(E57,E61,E62,E73,E75,E86)</f>
        <v>11864748</v>
      </c>
      <c r="I13" s="83"/>
    </row>
    <row r="14" spans="1:10" x14ac:dyDescent="0.2">
      <c r="A14" s="71">
        <v>43493</v>
      </c>
      <c r="B14" s="72" t="s">
        <v>77</v>
      </c>
      <c r="C14" s="142" t="s">
        <v>75</v>
      </c>
      <c r="D14" s="75">
        <v>200000</v>
      </c>
      <c r="E14" s="75"/>
      <c r="G14" s="163" t="s">
        <v>238</v>
      </c>
      <c r="H14" s="156">
        <f>SUM(E26,E8)</f>
        <v>640500</v>
      </c>
      <c r="I14" s="83"/>
      <c r="J14" s="4"/>
    </row>
    <row r="15" spans="1:10" x14ac:dyDescent="0.2">
      <c r="A15" s="71">
        <v>43493</v>
      </c>
      <c r="B15" s="72" t="s">
        <v>78</v>
      </c>
      <c r="C15" s="168" t="s">
        <v>78</v>
      </c>
      <c r="D15" s="75"/>
      <c r="E15" s="75">
        <v>64370</v>
      </c>
      <c r="G15" s="164" t="s">
        <v>239</v>
      </c>
      <c r="H15" s="156">
        <f>SUM(E76,E97)</f>
        <v>804900</v>
      </c>
      <c r="I15" s="83"/>
      <c r="J15" s="4"/>
    </row>
    <row r="16" spans="1:10" x14ac:dyDescent="0.2">
      <c r="A16" s="71">
        <v>43493</v>
      </c>
      <c r="B16" s="72" t="s">
        <v>79</v>
      </c>
      <c r="C16" s="142" t="s">
        <v>75</v>
      </c>
      <c r="D16" s="75">
        <v>300000</v>
      </c>
      <c r="E16" s="75"/>
      <c r="G16" s="165" t="s">
        <v>240</v>
      </c>
      <c r="H16" s="159">
        <f>SUM(E34,E37,E46,E67,E91)</f>
        <v>1218889</v>
      </c>
      <c r="I16" s="83"/>
    </row>
    <row r="17" spans="1:10" x14ac:dyDescent="0.2">
      <c r="A17" s="71">
        <v>43493</v>
      </c>
      <c r="B17" s="72" t="s">
        <v>80</v>
      </c>
      <c r="C17" s="142" t="s">
        <v>75</v>
      </c>
      <c r="D17" s="75">
        <v>200000</v>
      </c>
      <c r="E17" s="75"/>
      <c r="G17" s="166" t="s">
        <v>241</v>
      </c>
      <c r="H17" s="159">
        <f>SUM(E77)</f>
        <v>378700</v>
      </c>
      <c r="I17" s="83"/>
    </row>
    <row r="18" spans="1:10" x14ac:dyDescent="0.2">
      <c r="A18" s="71">
        <v>43493</v>
      </c>
      <c r="B18" s="72" t="s">
        <v>81</v>
      </c>
      <c r="C18" s="142" t="s">
        <v>75</v>
      </c>
      <c r="D18" s="75">
        <v>200000</v>
      </c>
      <c r="E18" s="75"/>
      <c r="G18" s="176" t="s">
        <v>259</v>
      </c>
      <c r="H18" s="160">
        <f>SUM(E15,E22,E23,E25,E47,E48,E51,E74,E80,E81,E82,E87,E88,E94)</f>
        <v>1833050</v>
      </c>
      <c r="I18" s="86">
        <f>SUM(H12:H18)</f>
        <v>17713477</v>
      </c>
    </row>
    <row r="19" spans="1:10" x14ac:dyDescent="0.2">
      <c r="A19" s="71">
        <v>43495</v>
      </c>
      <c r="B19" s="72" t="s">
        <v>82</v>
      </c>
      <c r="C19" s="142" t="s">
        <v>75</v>
      </c>
      <c r="D19" s="75">
        <v>200000</v>
      </c>
      <c r="E19" s="75"/>
      <c r="G19" s="83"/>
      <c r="H19" s="87"/>
      <c r="I19" s="83"/>
      <c r="J19" s="4"/>
    </row>
    <row r="20" spans="1:10" x14ac:dyDescent="0.2">
      <c r="A20" s="71">
        <v>43503</v>
      </c>
      <c r="B20" s="72" t="s">
        <v>83</v>
      </c>
      <c r="C20" s="142" t="s">
        <v>75</v>
      </c>
      <c r="D20" s="75">
        <v>300000</v>
      </c>
      <c r="E20" s="75"/>
      <c r="G20" s="83"/>
      <c r="H20" s="86"/>
      <c r="I20" s="83"/>
    </row>
    <row r="21" spans="1:10" x14ac:dyDescent="0.2">
      <c r="A21" s="71">
        <v>43503</v>
      </c>
      <c r="B21" s="72" t="s">
        <v>84</v>
      </c>
      <c r="C21" s="142" t="s">
        <v>75</v>
      </c>
      <c r="D21" s="75">
        <v>200000</v>
      </c>
      <c r="E21" s="72"/>
      <c r="G21" s="83"/>
      <c r="H21" s="86"/>
      <c r="I21" s="83"/>
    </row>
    <row r="22" spans="1:10" x14ac:dyDescent="0.2">
      <c r="A22" s="71">
        <v>43509</v>
      </c>
      <c r="B22" s="72" t="s">
        <v>85</v>
      </c>
      <c r="C22" s="168" t="s">
        <v>86</v>
      </c>
      <c r="D22" s="75"/>
      <c r="E22" s="75">
        <v>50000</v>
      </c>
      <c r="G22" s="83"/>
      <c r="H22" s="83"/>
      <c r="I22" s="83"/>
    </row>
    <row r="23" spans="1:10" ht="16" x14ac:dyDescent="0.2">
      <c r="A23" s="71">
        <v>43509</v>
      </c>
      <c r="B23" s="72" t="s">
        <v>87</v>
      </c>
      <c r="C23" s="169" t="s">
        <v>88</v>
      </c>
      <c r="D23" s="75"/>
      <c r="E23" s="75">
        <v>66000</v>
      </c>
      <c r="G23" s="83"/>
      <c r="H23" s="83"/>
      <c r="I23" s="83"/>
    </row>
    <row r="24" spans="1:10" x14ac:dyDescent="0.2">
      <c r="A24" s="71">
        <v>43509</v>
      </c>
      <c r="B24" s="72" t="s">
        <v>84</v>
      </c>
      <c r="C24" s="142" t="s">
        <v>75</v>
      </c>
      <c r="D24" s="75">
        <v>100000</v>
      </c>
      <c r="E24" s="75"/>
    </row>
    <row r="25" spans="1:10" x14ac:dyDescent="0.2">
      <c r="A25" s="71">
        <v>43510</v>
      </c>
      <c r="B25" s="72" t="s">
        <v>87</v>
      </c>
      <c r="C25" s="168" t="s">
        <v>89</v>
      </c>
      <c r="D25" s="75"/>
      <c r="E25" s="75">
        <v>1500</v>
      </c>
    </row>
    <row r="26" spans="1:10" x14ac:dyDescent="0.2">
      <c r="A26" s="71">
        <v>43510</v>
      </c>
      <c r="B26" s="72" t="s">
        <v>85</v>
      </c>
      <c r="C26" s="147" t="s">
        <v>223</v>
      </c>
      <c r="D26" s="75"/>
      <c r="E26" s="75">
        <v>140000</v>
      </c>
    </row>
    <row r="27" spans="1:10" x14ac:dyDescent="0.2">
      <c r="A27" s="71">
        <v>43511</v>
      </c>
      <c r="B27" s="72" t="s">
        <v>90</v>
      </c>
      <c r="C27" s="142" t="s">
        <v>73</v>
      </c>
      <c r="D27" s="75">
        <v>55870</v>
      </c>
      <c r="E27" s="75"/>
    </row>
    <row r="28" spans="1:10" x14ac:dyDescent="0.2">
      <c r="A28" s="71">
        <v>43512</v>
      </c>
      <c r="B28" s="72" t="s">
        <v>91</v>
      </c>
      <c r="C28" s="142" t="s">
        <v>73</v>
      </c>
      <c r="D28" s="75">
        <v>50000</v>
      </c>
      <c r="E28" s="75"/>
    </row>
    <row r="29" spans="1:10" x14ac:dyDescent="0.2">
      <c r="A29" s="71">
        <v>43512</v>
      </c>
      <c r="B29" s="72" t="s">
        <v>91</v>
      </c>
      <c r="C29" s="142" t="s">
        <v>75</v>
      </c>
      <c r="D29" s="75">
        <v>200000</v>
      </c>
      <c r="E29" s="75"/>
    </row>
    <row r="30" spans="1:10" x14ac:dyDescent="0.2">
      <c r="A30" s="71">
        <v>43514</v>
      </c>
      <c r="B30" s="72" t="s">
        <v>92</v>
      </c>
      <c r="C30" s="142" t="s">
        <v>75</v>
      </c>
      <c r="D30" s="75">
        <v>200000</v>
      </c>
      <c r="E30" s="75"/>
    </row>
    <row r="31" spans="1:10" x14ac:dyDescent="0.2">
      <c r="A31" s="71">
        <v>43517</v>
      </c>
      <c r="B31" s="72" t="s">
        <v>68</v>
      </c>
      <c r="C31" s="140" t="s">
        <v>232</v>
      </c>
      <c r="D31" s="75">
        <v>88000</v>
      </c>
      <c r="E31" s="75"/>
    </row>
    <row r="32" spans="1:10" x14ac:dyDescent="0.2">
      <c r="A32" s="71">
        <v>43535</v>
      </c>
      <c r="B32" s="72" t="s">
        <v>93</v>
      </c>
      <c r="C32" s="170" t="s">
        <v>94</v>
      </c>
      <c r="D32" s="75"/>
      <c r="E32" s="75">
        <v>420</v>
      </c>
    </row>
    <row r="33" spans="1:5" x14ac:dyDescent="0.2">
      <c r="A33" s="71">
        <v>43540</v>
      </c>
      <c r="B33" s="72" t="s">
        <v>95</v>
      </c>
      <c r="C33" s="146" t="s">
        <v>203</v>
      </c>
      <c r="D33" s="75">
        <v>6913</v>
      </c>
      <c r="E33" s="75"/>
    </row>
    <row r="34" spans="1:5" x14ac:dyDescent="0.2">
      <c r="A34" s="71">
        <v>43546</v>
      </c>
      <c r="B34" s="72" t="s">
        <v>96</v>
      </c>
      <c r="C34" s="171" t="s">
        <v>97</v>
      </c>
      <c r="D34" s="75"/>
      <c r="E34" s="75">
        <v>399200</v>
      </c>
    </row>
    <row r="35" spans="1:5" x14ac:dyDescent="0.2">
      <c r="A35" s="71">
        <v>43555</v>
      </c>
      <c r="B35" s="72" t="s">
        <v>98</v>
      </c>
      <c r="C35" s="142" t="s">
        <v>75</v>
      </c>
      <c r="D35" s="75">
        <v>200000</v>
      </c>
      <c r="E35" s="75"/>
    </row>
    <row r="36" spans="1:5" x14ac:dyDescent="0.2">
      <c r="A36" s="71">
        <v>43574</v>
      </c>
      <c r="B36" s="72" t="s">
        <v>69</v>
      </c>
      <c r="C36" s="142" t="s">
        <v>265</v>
      </c>
      <c r="D36" s="75">
        <v>300000</v>
      </c>
      <c r="E36" s="75"/>
    </row>
    <row r="37" spans="1:5" x14ac:dyDescent="0.2">
      <c r="A37" s="71">
        <v>43578</v>
      </c>
      <c r="B37" s="72" t="s">
        <v>99</v>
      </c>
      <c r="C37" s="171" t="s">
        <v>263</v>
      </c>
      <c r="D37" s="75"/>
      <c r="E37" s="75">
        <v>300500</v>
      </c>
    </row>
    <row r="38" spans="1:5" x14ac:dyDescent="0.2">
      <c r="A38" s="71">
        <v>43580</v>
      </c>
      <c r="B38" s="72" t="s">
        <v>100</v>
      </c>
      <c r="C38" s="142" t="s">
        <v>73</v>
      </c>
      <c r="D38" s="75">
        <v>1000000</v>
      </c>
      <c r="E38" s="75"/>
    </row>
    <row r="39" spans="1:5" x14ac:dyDescent="0.2">
      <c r="A39" s="71">
        <v>43600</v>
      </c>
      <c r="B39" s="72" t="s">
        <v>101</v>
      </c>
      <c r="C39" s="142" t="s">
        <v>73</v>
      </c>
      <c r="D39" s="75">
        <v>50000</v>
      </c>
      <c r="E39" s="75"/>
    </row>
    <row r="40" spans="1:5" x14ac:dyDescent="0.2">
      <c r="A40" s="71">
        <v>43600</v>
      </c>
      <c r="B40" s="72" t="s">
        <v>101</v>
      </c>
      <c r="C40" s="142" t="s">
        <v>75</v>
      </c>
      <c r="D40" s="75">
        <v>200000</v>
      </c>
      <c r="E40" s="75"/>
    </row>
    <row r="41" spans="1:5" x14ac:dyDescent="0.2">
      <c r="A41" s="71">
        <v>43606</v>
      </c>
      <c r="B41" s="72" t="s">
        <v>102</v>
      </c>
      <c r="C41" s="142" t="s">
        <v>103</v>
      </c>
      <c r="D41" s="75">
        <v>50000</v>
      </c>
      <c r="E41" s="75"/>
    </row>
    <row r="42" spans="1:5" x14ac:dyDescent="0.2">
      <c r="A42" s="71">
        <v>43606</v>
      </c>
      <c r="B42" s="72" t="s">
        <v>102</v>
      </c>
      <c r="C42" s="144" t="s">
        <v>104</v>
      </c>
      <c r="D42" s="75">
        <v>128057</v>
      </c>
      <c r="E42" s="75"/>
    </row>
    <row r="43" spans="1:5" x14ac:dyDescent="0.2">
      <c r="A43" s="71">
        <v>43615</v>
      </c>
      <c r="B43" s="72" t="s">
        <v>105</v>
      </c>
      <c r="C43" s="142" t="s">
        <v>73</v>
      </c>
      <c r="D43" s="75">
        <v>2000000</v>
      </c>
      <c r="E43" s="75"/>
    </row>
    <row r="44" spans="1:5" x14ac:dyDescent="0.2">
      <c r="A44" s="71">
        <v>43627</v>
      </c>
      <c r="B44" s="72" t="s">
        <v>106</v>
      </c>
      <c r="C44" s="170" t="s">
        <v>245</v>
      </c>
      <c r="E44" s="75">
        <v>600000</v>
      </c>
    </row>
    <row r="45" spans="1:5" x14ac:dyDescent="0.2">
      <c r="A45" s="71">
        <v>43631</v>
      </c>
      <c r="B45" s="72" t="s">
        <v>107</v>
      </c>
      <c r="C45" s="146" t="s">
        <v>203</v>
      </c>
      <c r="D45" s="75">
        <v>7508</v>
      </c>
      <c r="E45" s="75"/>
    </row>
    <row r="46" spans="1:5" x14ac:dyDescent="0.2">
      <c r="A46" s="71">
        <v>43633</v>
      </c>
      <c r="B46" s="72" t="s">
        <v>108</v>
      </c>
      <c r="C46" s="171" t="s">
        <v>204</v>
      </c>
      <c r="E46" s="75">
        <v>35080</v>
      </c>
    </row>
    <row r="47" spans="1:5" x14ac:dyDescent="0.2">
      <c r="A47" s="71">
        <v>43642</v>
      </c>
      <c r="B47" s="72" t="s">
        <v>109</v>
      </c>
      <c r="C47" s="168" t="s">
        <v>110</v>
      </c>
      <c r="D47" s="75"/>
      <c r="E47" s="75">
        <v>6000</v>
      </c>
    </row>
    <row r="48" spans="1:5" x14ac:dyDescent="0.2">
      <c r="A48" s="71">
        <v>43643</v>
      </c>
      <c r="B48" s="72" t="s">
        <v>111</v>
      </c>
      <c r="C48" s="168" t="s">
        <v>112</v>
      </c>
      <c r="D48" s="88"/>
      <c r="E48" s="75">
        <v>1910</v>
      </c>
    </row>
    <row r="49" spans="1:7" x14ac:dyDescent="0.2">
      <c r="A49" s="71">
        <v>43649</v>
      </c>
      <c r="B49" s="72" t="s">
        <v>113</v>
      </c>
      <c r="C49" s="142" t="s">
        <v>103</v>
      </c>
      <c r="D49" s="75">
        <v>50000</v>
      </c>
      <c r="E49" s="75"/>
    </row>
    <row r="50" spans="1:7" x14ac:dyDescent="0.2">
      <c r="A50" s="71">
        <v>43649</v>
      </c>
      <c r="B50" s="72" t="s">
        <v>113</v>
      </c>
      <c r="C50" s="142" t="s">
        <v>114</v>
      </c>
      <c r="D50" s="75">
        <v>200000</v>
      </c>
      <c r="E50" s="75"/>
    </row>
    <row r="51" spans="1:7" x14ac:dyDescent="0.2">
      <c r="A51" s="71">
        <v>43650</v>
      </c>
      <c r="B51" s="72" t="s">
        <v>115</v>
      </c>
      <c r="C51" s="168" t="s">
        <v>116</v>
      </c>
      <c r="D51" s="75"/>
      <c r="E51" s="75">
        <v>4400</v>
      </c>
    </row>
    <row r="52" spans="1:7" x14ac:dyDescent="0.2">
      <c r="A52" s="71">
        <v>43658</v>
      </c>
      <c r="B52" s="72" t="s">
        <v>275</v>
      </c>
      <c r="C52" s="142" t="s">
        <v>230</v>
      </c>
      <c r="D52" s="75">
        <v>556877</v>
      </c>
      <c r="E52" s="75"/>
      <c r="F52" s="31"/>
    </row>
    <row r="53" spans="1:7" x14ac:dyDescent="0.2">
      <c r="A53" s="71">
        <v>43663</v>
      </c>
      <c r="B53" s="72" t="s">
        <v>117</v>
      </c>
      <c r="C53" s="142" t="s">
        <v>103</v>
      </c>
      <c r="D53" s="75">
        <v>50000</v>
      </c>
      <c r="E53" s="75"/>
    </row>
    <row r="54" spans="1:7" x14ac:dyDescent="0.2">
      <c r="A54" s="71">
        <v>43663</v>
      </c>
      <c r="B54" s="72" t="s">
        <v>117</v>
      </c>
      <c r="C54" s="144" t="s">
        <v>104</v>
      </c>
      <c r="D54" s="75">
        <v>139733</v>
      </c>
      <c r="E54" s="75"/>
    </row>
    <row r="55" spans="1:7" x14ac:dyDescent="0.2">
      <c r="A55" s="71">
        <v>43669</v>
      </c>
      <c r="B55" s="72" t="s">
        <v>118</v>
      </c>
      <c r="C55" s="144" t="s">
        <v>104</v>
      </c>
      <c r="D55" s="75">
        <v>200000</v>
      </c>
      <c r="E55" s="75"/>
    </row>
    <row r="56" spans="1:7" x14ac:dyDescent="0.2">
      <c r="A56" s="71">
        <v>43671</v>
      </c>
      <c r="B56" s="72" t="s">
        <v>119</v>
      </c>
      <c r="C56" s="142" t="s">
        <v>73</v>
      </c>
      <c r="D56" s="75">
        <v>58829</v>
      </c>
      <c r="E56" s="75"/>
    </row>
    <row r="57" spans="1:7" x14ac:dyDescent="0.2">
      <c r="A57" s="71">
        <v>43671</v>
      </c>
      <c r="B57" s="72" t="s">
        <v>195</v>
      </c>
      <c r="C57" s="150" t="s">
        <v>226</v>
      </c>
      <c r="D57" s="75"/>
      <c r="E57" s="75">
        <v>3000500</v>
      </c>
    </row>
    <row r="58" spans="1:7" x14ac:dyDescent="0.2">
      <c r="A58" s="71">
        <v>43671</v>
      </c>
      <c r="B58" s="72" t="s">
        <v>120</v>
      </c>
      <c r="C58" s="170" t="s">
        <v>121</v>
      </c>
      <c r="D58" s="88"/>
      <c r="E58" s="88">
        <v>100500</v>
      </c>
    </row>
    <row r="59" spans="1:7" x14ac:dyDescent="0.2">
      <c r="A59" s="71">
        <v>43672</v>
      </c>
      <c r="B59" s="72" t="s">
        <v>122</v>
      </c>
      <c r="C59" s="170" t="s">
        <v>123</v>
      </c>
      <c r="D59" s="75"/>
      <c r="E59" s="75">
        <v>204500</v>
      </c>
      <c r="G59" s="31"/>
    </row>
    <row r="60" spans="1:7" x14ac:dyDescent="0.2">
      <c r="A60" s="71">
        <v>43675</v>
      </c>
      <c r="B60" s="72" t="s">
        <v>124</v>
      </c>
      <c r="C60" s="170" t="s">
        <v>125</v>
      </c>
      <c r="D60" s="75"/>
      <c r="E60" s="75">
        <v>15000</v>
      </c>
      <c r="G60" s="31"/>
    </row>
    <row r="61" spans="1:7" x14ac:dyDescent="0.2">
      <c r="A61" s="71">
        <v>43685</v>
      </c>
      <c r="B61" s="72" t="s">
        <v>166</v>
      </c>
      <c r="C61" s="150" t="s">
        <v>167</v>
      </c>
      <c r="D61" s="75"/>
      <c r="E61" s="75">
        <v>127000</v>
      </c>
      <c r="G61" s="31"/>
    </row>
    <row r="62" spans="1:7" x14ac:dyDescent="0.2">
      <c r="A62" s="71">
        <v>43696</v>
      </c>
      <c r="B62" s="72" t="s">
        <v>168</v>
      </c>
      <c r="C62" s="151" t="s">
        <v>169</v>
      </c>
      <c r="D62" s="120"/>
      <c r="E62" s="75">
        <v>487848</v>
      </c>
    </row>
    <row r="63" spans="1:7" x14ac:dyDescent="0.2">
      <c r="A63" s="71">
        <v>43697</v>
      </c>
      <c r="B63" s="72" t="s">
        <v>170</v>
      </c>
      <c r="C63" s="145" t="s">
        <v>171</v>
      </c>
      <c r="D63" s="120">
        <v>100000</v>
      </c>
      <c r="E63" s="75"/>
    </row>
    <row r="64" spans="1:7" x14ac:dyDescent="0.2">
      <c r="A64" s="71">
        <v>43697</v>
      </c>
      <c r="B64" s="72" t="s">
        <v>170</v>
      </c>
      <c r="C64" s="143" t="s">
        <v>172</v>
      </c>
      <c r="D64" s="121">
        <v>50000</v>
      </c>
      <c r="E64" s="75"/>
    </row>
    <row r="65" spans="1:6" x14ac:dyDescent="0.2">
      <c r="A65" s="71">
        <v>43697</v>
      </c>
      <c r="B65" s="72" t="s">
        <v>173</v>
      </c>
      <c r="C65" s="145" t="s">
        <v>171</v>
      </c>
      <c r="D65" s="120">
        <v>100000</v>
      </c>
      <c r="E65" s="75"/>
    </row>
    <row r="66" spans="1:6" x14ac:dyDescent="0.2">
      <c r="A66" s="71">
        <v>43697</v>
      </c>
      <c r="B66" s="72" t="s">
        <v>173</v>
      </c>
      <c r="C66" s="143" t="s">
        <v>172</v>
      </c>
      <c r="D66" s="120">
        <v>50000</v>
      </c>
      <c r="E66" s="75"/>
    </row>
    <row r="67" spans="1:6" x14ac:dyDescent="0.2">
      <c r="A67" s="71">
        <v>43699</v>
      </c>
      <c r="B67" s="72" t="s">
        <v>174</v>
      </c>
      <c r="C67" s="173" t="s">
        <v>175</v>
      </c>
      <c r="E67" s="120">
        <v>464700</v>
      </c>
    </row>
    <row r="68" spans="1:6" x14ac:dyDescent="0.2">
      <c r="A68" s="71">
        <v>43700</v>
      </c>
      <c r="B68" s="72" t="s">
        <v>90</v>
      </c>
      <c r="C68" s="143" t="s">
        <v>176</v>
      </c>
      <c r="D68" s="120">
        <v>120715</v>
      </c>
      <c r="E68" s="75"/>
    </row>
    <row r="69" spans="1:6" x14ac:dyDescent="0.2">
      <c r="A69" s="71">
        <v>43703</v>
      </c>
      <c r="B69" s="72" t="s">
        <v>177</v>
      </c>
      <c r="C69" s="143" t="s">
        <v>178</v>
      </c>
      <c r="D69" s="120">
        <v>300000</v>
      </c>
      <c r="E69" s="75"/>
    </row>
    <row r="70" spans="1:6" x14ac:dyDescent="0.2">
      <c r="A70" s="71">
        <v>43703</v>
      </c>
      <c r="B70" s="72" t="s">
        <v>179</v>
      </c>
      <c r="C70" s="145" t="s">
        <v>171</v>
      </c>
      <c r="D70" s="120">
        <v>100000</v>
      </c>
      <c r="E70" s="75"/>
    </row>
    <row r="71" spans="1:6" x14ac:dyDescent="0.2">
      <c r="A71" s="71">
        <v>43703</v>
      </c>
      <c r="B71" s="72" t="s">
        <v>179</v>
      </c>
      <c r="C71" s="143" t="s">
        <v>172</v>
      </c>
      <c r="D71" s="120">
        <v>50000</v>
      </c>
      <c r="E71" s="75"/>
    </row>
    <row r="72" spans="1:6" x14ac:dyDescent="0.2">
      <c r="A72" s="71">
        <v>43710</v>
      </c>
      <c r="B72" s="72" t="s">
        <v>180</v>
      </c>
      <c r="C72" s="141" t="s">
        <v>181</v>
      </c>
      <c r="D72" s="120">
        <v>97470</v>
      </c>
      <c r="E72" s="75"/>
    </row>
    <row r="73" spans="1:6" x14ac:dyDescent="0.2">
      <c r="A73" s="71">
        <v>43710</v>
      </c>
      <c r="B73" s="72" t="s">
        <v>168</v>
      </c>
      <c r="C73" s="151" t="s">
        <v>224</v>
      </c>
      <c r="D73" s="120"/>
      <c r="E73" s="75">
        <v>420180</v>
      </c>
    </row>
    <row r="74" spans="1:6" x14ac:dyDescent="0.2">
      <c r="A74" s="71">
        <v>43711</v>
      </c>
      <c r="B74" s="72" t="s">
        <v>182</v>
      </c>
      <c r="C74" s="177" t="s">
        <v>183</v>
      </c>
      <c r="D74" s="120"/>
      <c r="E74" s="75">
        <v>4000</v>
      </c>
    </row>
    <row r="75" spans="1:6" x14ac:dyDescent="0.2">
      <c r="A75" s="78">
        <v>43712</v>
      </c>
      <c r="B75" s="79" t="s">
        <v>184</v>
      </c>
      <c r="C75" s="175" t="s">
        <v>225</v>
      </c>
      <c r="D75" s="80"/>
      <c r="E75" s="80">
        <v>1651924</v>
      </c>
    </row>
    <row r="76" spans="1:6" s="89" customFormat="1" x14ac:dyDescent="0.2">
      <c r="A76" s="78">
        <v>43712</v>
      </c>
      <c r="B76" s="79" t="s">
        <v>69</v>
      </c>
      <c r="C76" s="172" t="s">
        <v>242</v>
      </c>
      <c r="D76" s="80"/>
      <c r="E76" s="80">
        <v>440000</v>
      </c>
    </row>
    <row r="77" spans="1:6" s="89" customFormat="1" x14ac:dyDescent="0.2">
      <c r="A77" s="78">
        <v>43712</v>
      </c>
      <c r="B77" s="79" t="s">
        <v>69</v>
      </c>
      <c r="C77" s="148" t="s">
        <v>243</v>
      </c>
      <c r="D77" s="80"/>
      <c r="E77" s="80">
        <v>378700</v>
      </c>
    </row>
    <row r="78" spans="1:6" x14ac:dyDescent="0.2">
      <c r="A78" s="78">
        <v>43712</v>
      </c>
      <c r="B78" s="79" t="s">
        <v>184</v>
      </c>
      <c r="C78" s="174" t="s">
        <v>244</v>
      </c>
      <c r="D78" s="80"/>
      <c r="E78" s="80">
        <v>52270</v>
      </c>
      <c r="F78" s="4"/>
    </row>
    <row r="79" spans="1:6" x14ac:dyDescent="0.2">
      <c r="A79" s="71">
        <v>43712</v>
      </c>
      <c r="B79" s="72" t="s">
        <v>185</v>
      </c>
      <c r="C79" s="140" t="s">
        <v>186</v>
      </c>
      <c r="D79" s="75">
        <v>117135</v>
      </c>
      <c r="E79" s="75"/>
    </row>
    <row r="80" spans="1:6" x14ac:dyDescent="0.2">
      <c r="A80" s="71">
        <v>43718</v>
      </c>
      <c r="B80" s="72" t="s">
        <v>187</v>
      </c>
      <c r="C80" s="168" t="s">
        <v>188</v>
      </c>
      <c r="D80" s="73"/>
      <c r="E80" s="73">
        <v>20000</v>
      </c>
    </row>
    <row r="81" spans="1:5" x14ac:dyDescent="0.2">
      <c r="A81" s="71">
        <v>43724</v>
      </c>
      <c r="B81" s="72" t="s">
        <v>93</v>
      </c>
      <c r="C81" s="168" t="s">
        <v>188</v>
      </c>
      <c r="D81" s="73"/>
      <c r="E81" s="73">
        <v>20000</v>
      </c>
    </row>
    <row r="82" spans="1:5" x14ac:dyDescent="0.2">
      <c r="A82" s="71">
        <v>43632</v>
      </c>
      <c r="B82" s="72" t="s">
        <v>189</v>
      </c>
      <c r="C82" s="168" t="s">
        <v>246</v>
      </c>
      <c r="D82" s="73"/>
      <c r="E82" s="73">
        <v>64370</v>
      </c>
    </row>
    <row r="83" spans="1:5" x14ac:dyDescent="0.2">
      <c r="A83" s="71">
        <v>43636</v>
      </c>
      <c r="B83" s="72" t="s">
        <v>190</v>
      </c>
      <c r="C83" s="149" t="s">
        <v>191</v>
      </c>
      <c r="D83" s="123">
        <v>9176796</v>
      </c>
      <c r="E83" s="73"/>
    </row>
    <row r="84" spans="1:5" x14ac:dyDescent="0.2">
      <c r="A84" s="71">
        <v>43637</v>
      </c>
      <c r="B84" s="72" t="s">
        <v>192</v>
      </c>
      <c r="C84" s="146" t="s">
        <v>203</v>
      </c>
      <c r="D84" s="73">
        <v>8132</v>
      </c>
      <c r="E84" s="73"/>
    </row>
    <row r="85" spans="1:5" x14ac:dyDescent="0.2">
      <c r="A85" s="71">
        <v>43640</v>
      </c>
      <c r="B85" s="72" t="s">
        <v>193</v>
      </c>
      <c r="C85" s="142" t="s">
        <v>194</v>
      </c>
      <c r="D85" s="73">
        <v>59457</v>
      </c>
      <c r="E85" s="73"/>
    </row>
    <row r="86" spans="1:5" x14ac:dyDescent="0.2">
      <c r="A86" s="71">
        <v>43738</v>
      </c>
      <c r="B86" s="72" t="s">
        <v>195</v>
      </c>
      <c r="C86" s="150" t="s">
        <v>227</v>
      </c>
      <c r="E86" s="73">
        <v>6177296</v>
      </c>
    </row>
    <row r="87" spans="1:5" x14ac:dyDescent="0.2">
      <c r="A87" s="71">
        <v>43738</v>
      </c>
      <c r="B87" s="72" t="s">
        <v>196</v>
      </c>
      <c r="C87" s="168" t="s">
        <v>247</v>
      </c>
      <c r="D87" s="73"/>
      <c r="E87" s="73">
        <v>10000</v>
      </c>
    </row>
    <row r="88" spans="1:5" x14ac:dyDescent="0.2">
      <c r="A88" s="71">
        <v>43738</v>
      </c>
      <c r="B88" s="72" t="s">
        <v>93</v>
      </c>
      <c r="C88" s="168" t="s">
        <v>188</v>
      </c>
      <c r="D88" s="73"/>
      <c r="E88" s="73">
        <v>20000</v>
      </c>
    </row>
    <row r="89" spans="1:5" x14ac:dyDescent="0.2">
      <c r="A89" s="71">
        <v>43748</v>
      </c>
      <c r="B89" s="72" t="s">
        <v>197</v>
      </c>
      <c r="C89" s="142" t="s">
        <v>198</v>
      </c>
      <c r="D89" s="73">
        <v>300000</v>
      </c>
    </row>
    <row r="90" spans="1:5" x14ac:dyDescent="0.2">
      <c r="A90" s="71">
        <v>43755</v>
      </c>
      <c r="B90" s="72" t="s">
        <v>193</v>
      </c>
      <c r="C90" s="142" t="s">
        <v>199</v>
      </c>
      <c r="D90" s="73">
        <v>191050</v>
      </c>
    </row>
    <row r="91" spans="1:5" x14ac:dyDescent="0.2">
      <c r="A91" s="71">
        <v>43761</v>
      </c>
      <c r="B91" s="72" t="s">
        <v>200</v>
      </c>
      <c r="C91" s="171" t="s">
        <v>205</v>
      </c>
      <c r="E91" s="88">
        <v>19409</v>
      </c>
    </row>
    <row r="92" spans="1:5" x14ac:dyDescent="0.2">
      <c r="A92" s="71">
        <v>44134</v>
      </c>
      <c r="B92" s="72" t="s">
        <v>69</v>
      </c>
      <c r="C92" s="140" t="s">
        <v>256</v>
      </c>
      <c r="D92" s="123">
        <v>1422840</v>
      </c>
      <c r="E92" s="123"/>
    </row>
    <row r="93" spans="1:5" x14ac:dyDescent="0.2">
      <c r="A93" s="71">
        <v>44134</v>
      </c>
      <c r="B93" s="72" t="s">
        <v>257</v>
      </c>
      <c r="C93" s="142" t="s">
        <v>73</v>
      </c>
      <c r="D93" s="77">
        <v>58275</v>
      </c>
      <c r="E93" s="77"/>
    </row>
    <row r="94" spans="1:5" x14ac:dyDescent="0.2">
      <c r="A94" s="71">
        <v>44134</v>
      </c>
      <c r="B94" s="72" t="s">
        <v>168</v>
      </c>
      <c r="C94" s="168" t="s">
        <v>258</v>
      </c>
      <c r="D94" s="123"/>
      <c r="E94" s="123">
        <v>1500500</v>
      </c>
    </row>
    <row r="95" spans="1:5" x14ac:dyDescent="0.2">
      <c r="A95" s="71">
        <v>44182</v>
      </c>
      <c r="B95" s="72" t="s">
        <v>84</v>
      </c>
      <c r="C95" s="142" t="s">
        <v>262</v>
      </c>
      <c r="D95" s="77">
        <v>1000000</v>
      </c>
    </row>
    <row r="96" spans="1:5" x14ac:dyDescent="0.2">
      <c r="A96" s="71">
        <v>44186</v>
      </c>
      <c r="B96" s="72" t="s">
        <v>95</v>
      </c>
      <c r="C96" s="146" t="s">
        <v>95</v>
      </c>
      <c r="D96" s="123">
        <v>7661</v>
      </c>
      <c r="E96" s="77"/>
    </row>
    <row r="97" spans="1:5" x14ac:dyDescent="0.2">
      <c r="A97" s="71">
        <v>44191</v>
      </c>
      <c r="B97" s="72" t="s">
        <v>260</v>
      </c>
      <c r="C97" s="172" t="s">
        <v>267</v>
      </c>
      <c r="D97" s="77"/>
      <c r="E97" s="77">
        <v>364900</v>
      </c>
    </row>
    <row r="98" spans="1:5" x14ac:dyDescent="0.2">
      <c r="A98" s="71">
        <v>44195</v>
      </c>
      <c r="B98" s="72" t="s">
        <v>69</v>
      </c>
      <c r="C98" s="142" t="s">
        <v>264</v>
      </c>
      <c r="D98" s="123">
        <v>170000</v>
      </c>
      <c r="E98" s="77"/>
    </row>
    <row r="99" spans="1:5" x14ac:dyDescent="0.2">
      <c r="A99" s="71"/>
      <c r="B99" s="72"/>
      <c r="C99" s="72"/>
      <c r="D99" s="77"/>
      <c r="E99" s="77"/>
    </row>
    <row r="100" spans="1:5" x14ac:dyDescent="0.2">
      <c r="A100" s="71"/>
      <c r="B100" s="72"/>
      <c r="C100" s="72"/>
      <c r="D100" s="180">
        <f>SUM(D4:D98)</f>
        <v>23121318</v>
      </c>
      <c r="E100" s="180">
        <f>SUM(E4:E98)</f>
        <v>17713477</v>
      </c>
    </row>
    <row r="101" spans="1:5" x14ac:dyDescent="0.2">
      <c r="A101" s="71"/>
      <c r="B101" s="72"/>
      <c r="C101" s="72"/>
      <c r="D101" s="77"/>
      <c r="E101" s="77"/>
    </row>
    <row r="102" spans="1:5" x14ac:dyDescent="0.2">
      <c r="A102" s="71"/>
      <c r="B102" s="72"/>
      <c r="C102" s="119" t="s">
        <v>261</v>
      </c>
      <c r="D102" s="122">
        <v>36525430</v>
      </c>
      <c r="E102" s="77"/>
    </row>
    <row r="103" spans="1:5" x14ac:dyDescent="0.2">
      <c r="A103" s="71"/>
      <c r="B103" s="72"/>
      <c r="C103" s="72"/>
      <c r="D103" s="77"/>
      <c r="E103" s="77"/>
    </row>
    <row r="104" spans="1:5" x14ac:dyDescent="0.2">
      <c r="A104" s="71"/>
      <c r="B104" s="72"/>
      <c r="C104" s="72"/>
      <c r="D104" s="77"/>
      <c r="E104" s="77"/>
    </row>
    <row r="105" spans="1:5" x14ac:dyDescent="0.2">
      <c r="A105" s="71"/>
      <c r="B105" s="72"/>
      <c r="C105" s="72"/>
      <c r="D105" s="75"/>
      <c r="E105" s="75"/>
    </row>
    <row r="106" spans="1:5" x14ac:dyDescent="0.2">
      <c r="A106" s="71"/>
      <c r="B106" s="72"/>
      <c r="C106" s="72"/>
      <c r="D106" s="75"/>
      <c r="E106" s="75"/>
    </row>
    <row r="107" spans="1:5" x14ac:dyDescent="0.2">
      <c r="A107" s="71"/>
      <c r="B107" s="72"/>
      <c r="C107" s="72"/>
    </row>
    <row r="108" spans="1:5" x14ac:dyDescent="0.2">
      <c r="A108" s="81"/>
      <c r="B108" s="82"/>
      <c r="C108" s="79"/>
      <c r="D108" s="80"/>
      <c r="E108" s="80"/>
    </row>
    <row r="109" spans="1:5" x14ac:dyDescent="0.2">
      <c r="A109" s="71"/>
      <c r="B109" s="72"/>
      <c r="E109" s="75"/>
    </row>
    <row r="110" spans="1:5" x14ac:dyDescent="0.2">
      <c r="A110" s="71"/>
      <c r="B110" s="72"/>
      <c r="C110" s="72"/>
      <c r="D110" s="72"/>
      <c r="E110" s="75"/>
    </row>
    <row r="111" spans="1:5" x14ac:dyDescent="0.2">
      <c r="A111" s="71"/>
      <c r="B111" s="72"/>
      <c r="C111" s="72"/>
      <c r="D111" s="72"/>
      <c r="E111" s="75"/>
    </row>
    <row r="112" spans="1:5" x14ac:dyDescent="0.2">
      <c r="A112" s="71"/>
      <c r="B112" s="72"/>
      <c r="C112" s="72"/>
      <c r="D112" s="75"/>
      <c r="E112" s="75"/>
    </row>
    <row r="113" spans="1:5" x14ac:dyDescent="0.2">
      <c r="A113" s="71"/>
      <c r="B113" s="72"/>
      <c r="C113" s="72"/>
      <c r="D113" s="73"/>
      <c r="E113" s="77"/>
    </row>
    <row r="114" spans="1:5" x14ac:dyDescent="0.2">
      <c r="A114" s="71"/>
      <c r="B114" s="72"/>
      <c r="C114" s="72"/>
      <c r="D114" s="73"/>
      <c r="E114" s="77"/>
    </row>
    <row r="115" spans="1:5" x14ac:dyDescent="0.2">
      <c r="A115" s="71"/>
      <c r="B115" s="72"/>
      <c r="C115" s="76"/>
      <c r="D115" s="73"/>
      <c r="E115" s="73"/>
    </row>
    <row r="116" spans="1:5" x14ac:dyDescent="0.2">
      <c r="A116" s="71"/>
      <c r="B116" s="72"/>
      <c r="C116" s="72"/>
      <c r="D116" s="75"/>
      <c r="E116" s="72"/>
    </row>
    <row r="117" spans="1:5" x14ac:dyDescent="0.2">
      <c r="A117" s="71"/>
      <c r="B117" s="72"/>
      <c r="C117" s="72"/>
      <c r="D117" s="73"/>
      <c r="E117" s="73"/>
    </row>
    <row r="118" spans="1:5" x14ac:dyDescent="0.2">
      <c r="A118" s="71"/>
      <c r="B118" s="72"/>
      <c r="C118" s="72"/>
      <c r="D118" s="73"/>
      <c r="E118" s="73"/>
    </row>
    <row r="119" spans="1:5" x14ac:dyDescent="0.2">
      <c r="A119" s="71"/>
      <c r="B119" s="72"/>
      <c r="C119" s="72"/>
      <c r="D119" s="73"/>
      <c r="E119" s="73"/>
    </row>
    <row r="120" spans="1:5" x14ac:dyDescent="0.2">
      <c r="A120" s="71"/>
      <c r="B120" s="72"/>
      <c r="C120" s="72"/>
      <c r="D120" s="73"/>
      <c r="E120" s="73"/>
    </row>
    <row r="121" spans="1:5" x14ac:dyDescent="0.2">
      <c r="A121" s="71"/>
      <c r="B121" s="72"/>
      <c r="C121" s="72"/>
      <c r="D121" s="73"/>
      <c r="E121" s="73"/>
    </row>
    <row r="122" spans="1:5" x14ac:dyDescent="0.2">
      <c r="A122" s="71"/>
      <c r="B122" s="72"/>
      <c r="C122" s="72"/>
      <c r="D122" s="73"/>
      <c r="E122" s="73"/>
    </row>
    <row r="123" spans="1:5" x14ac:dyDescent="0.2">
      <c r="A123" s="71"/>
      <c r="B123" s="72"/>
      <c r="C123" s="76"/>
      <c r="D123" s="73"/>
      <c r="E123" s="73"/>
    </row>
    <row r="124" spans="1:5" x14ac:dyDescent="0.2">
      <c r="A124" s="71"/>
      <c r="B124" s="72"/>
      <c r="C124" s="72"/>
      <c r="D124" s="73"/>
      <c r="E124" s="73"/>
    </row>
    <row r="125" spans="1:5" x14ac:dyDescent="0.2">
      <c r="A125" s="71"/>
      <c r="B125" s="72"/>
      <c r="C125" s="72"/>
      <c r="D125" s="73"/>
      <c r="E125" s="72"/>
    </row>
    <row r="126" spans="1:5" x14ac:dyDescent="0.2">
      <c r="A126" s="71"/>
      <c r="B126" s="72"/>
      <c r="C126" s="72"/>
      <c r="D126" s="73"/>
      <c r="E126" s="72"/>
    </row>
    <row r="127" spans="1:5" x14ac:dyDescent="0.2">
      <c r="A127" s="71"/>
      <c r="B127" s="72"/>
      <c r="C127" s="72"/>
      <c r="D127" s="73"/>
      <c r="E127" s="72"/>
    </row>
    <row r="128" spans="1:5" x14ac:dyDescent="0.2">
      <c r="A128" s="71"/>
      <c r="B128" s="72"/>
      <c r="C128" s="72"/>
      <c r="D128" s="73"/>
      <c r="E128" s="72"/>
    </row>
    <row r="129" spans="1:5" x14ac:dyDescent="0.2">
      <c r="A129" s="71"/>
      <c r="B129" s="72"/>
      <c r="C129" s="72"/>
      <c r="D129" s="73"/>
      <c r="E129" s="72"/>
    </row>
    <row r="130" spans="1:5" x14ac:dyDescent="0.2">
      <c r="A130" s="71"/>
      <c r="B130" s="72"/>
      <c r="C130" s="72"/>
      <c r="D130" s="73"/>
      <c r="E130" s="72"/>
    </row>
    <row r="131" spans="1:5" x14ac:dyDescent="0.2">
      <c r="A131" s="71"/>
      <c r="B131" s="72"/>
      <c r="C131" s="72"/>
      <c r="D131" s="73"/>
      <c r="E131" s="72"/>
    </row>
    <row r="132" spans="1:5" x14ac:dyDescent="0.2">
      <c r="A132" s="71"/>
      <c r="B132" s="72"/>
      <c r="C132" s="72"/>
      <c r="D132" s="73"/>
      <c r="E132" s="72"/>
    </row>
    <row r="133" spans="1:5" x14ac:dyDescent="0.2">
      <c r="A133" s="71"/>
      <c r="B133" s="72"/>
      <c r="C133" s="72"/>
      <c r="D133" s="73"/>
      <c r="E133" s="72"/>
    </row>
    <row r="134" spans="1:5" x14ac:dyDescent="0.2">
      <c r="A134" s="71"/>
      <c r="B134" s="72"/>
      <c r="C134" s="72"/>
      <c r="D134" s="73"/>
      <c r="E134" s="72"/>
    </row>
    <row r="135" spans="1:5" x14ac:dyDescent="0.2">
      <c r="A135" s="71"/>
      <c r="B135" s="72"/>
      <c r="C135" s="72"/>
      <c r="D135" s="73"/>
      <c r="E135" s="72"/>
    </row>
    <row r="136" spans="1:5" x14ac:dyDescent="0.2">
      <c r="A136" s="71"/>
      <c r="B136" s="72"/>
      <c r="C136" s="72"/>
      <c r="D136" s="73"/>
      <c r="E136" s="72"/>
    </row>
    <row r="137" spans="1:5" x14ac:dyDescent="0.2">
      <c r="A137" s="71"/>
      <c r="B137" s="72"/>
      <c r="C137" s="72"/>
      <c r="D137" s="73"/>
      <c r="E137" s="72"/>
    </row>
    <row r="138" spans="1:5" x14ac:dyDescent="0.2">
      <c r="A138" s="71"/>
      <c r="B138" s="72"/>
      <c r="C138" s="72"/>
      <c r="D138" s="73"/>
      <c r="E138" s="72"/>
    </row>
    <row r="139" spans="1:5" x14ac:dyDescent="0.2">
      <c r="A139" s="71"/>
      <c r="B139" s="72"/>
      <c r="C139" s="72"/>
      <c r="D139" s="73"/>
      <c r="E139" s="72"/>
    </row>
    <row r="140" spans="1:5" x14ac:dyDescent="0.2">
      <c r="A140" s="71"/>
      <c r="B140" s="72"/>
      <c r="C140" s="72"/>
      <c r="D140" s="75"/>
      <c r="E140" s="72"/>
    </row>
    <row r="141" spans="1:5" x14ac:dyDescent="0.2">
      <c r="A141" s="71"/>
      <c r="B141" s="72"/>
      <c r="C141" s="72"/>
      <c r="D141" s="73"/>
      <c r="E141" s="72"/>
    </row>
    <row r="142" spans="1:5" x14ac:dyDescent="0.2">
      <c r="A142" s="71"/>
      <c r="B142" s="72"/>
      <c r="E142" s="72"/>
    </row>
    <row r="143" spans="1:5" x14ac:dyDescent="0.2">
      <c r="A143" s="71"/>
      <c r="B143" s="72"/>
      <c r="C143" s="72"/>
      <c r="D143" s="73"/>
    </row>
    <row r="144" spans="1:5" x14ac:dyDescent="0.2">
      <c r="A144" s="71"/>
      <c r="B144" s="72"/>
      <c r="C144" s="72"/>
      <c r="D144" s="73"/>
    </row>
  </sheetData>
  <autoFilter ref="A3:E115" xr:uid="{00000000-0009-0000-0000-000001000000}"/>
  <phoneticPr fontId="2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"/>
  <sheetViews>
    <sheetView workbookViewId="0">
      <selection activeCell="G19" sqref="G19"/>
    </sheetView>
  </sheetViews>
  <sheetFormatPr baseColWidth="10" defaultColWidth="8.83203125" defaultRowHeight="15" x14ac:dyDescent="0.2"/>
  <cols>
    <col min="1" max="1" width="9.83203125" bestFit="1" customWidth="1"/>
    <col min="2" max="2" width="44" bestFit="1" customWidth="1"/>
    <col min="3" max="3" width="23" bestFit="1" customWidth="1"/>
    <col min="4" max="4" width="14.6640625" bestFit="1" customWidth="1"/>
    <col min="5" max="5" width="12.83203125" bestFit="1" customWidth="1"/>
    <col min="6" max="6" width="11.6640625" bestFit="1" customWidth="1"/>
  </cols>
  <sheetData>
    <row r="1" spans="1:6" s="89" customFormat="1" x14ac:dyDescent="0.2">
      <c r="A1" s="1" t="s">
        <v>201</v>
      </c>
    </row>
    <row r="3" spans="1:6" x14ac:dyDescent="0.2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0" t="s">
        <v>206</v>
      </c>
    </row>
    <row r="4" spans="1:6" x14ac:dyDescent="0.2">
      <c r="A4" s="131">
        <v>43633</v>
      </c>
      <c r="B4" s="89" t="s">
        <v>202</v>
      </c>
      <c r="D4" s="133">
        <v>2400</v>
      </c>
    </row>
    <row r="5" spans="1:6" x14ac:dyDescent="0.2">
      <c r="A5" s="131">
        <v>43633</v>
      </c>
      <c r="B5" s="89" t="s">
        <v>202</v>
      </c>
      <c r="D5" s="136">
        <v>73000</v>
      </c>
    </row>
    <row r="6" spans="1:6" x14ac:dyDescent="0.2">
      <c r="A6" s="131">
        <v>43633</v>
      </c>
      <c r="B6" s="89" t="s">
        <v>202</v>
      </c>
      <c r="D6" s="135">
        <v>995</v>
      </c>
    </row>
    <row r="7" spans="1:6" s="89" customFormat="1" x14ac:dyDescent="0.2">
      <c r="A7" s="131">
        <v>43633</v>
      </c>
      <c r="B7" s="89" t="s">
        <v>221</v>
      </c>
      <c r="D7" s="135"/>
      <c r="E7" s="133">
        <v>900</v>
      </c>
    </row>
    <row r="8" spans="1:6" x14ac:dyDescent="0.2">
      <c r="A8" s="131">
        <v>43730</v>
      </c>
      <c r="B8" s="89" t="s">
        <v>203</v>
      </c>
      <c r="D8" s="134">
        <v>0.21</v>
      </c>
      <c r="F8" s="134">
        <v>47.38095238095238</v>
      </c>
    </row>
    <row r="9" spans="1:6" x14ac:dyDescent="0.2">
      <c r="A9" s="131">
        <v>43730</v>
      </c>
      <c r="B9" s="89" t="s">
        <v>203</v>
      </c>
      <c r="D9" s="132">
        <v>0.16</v>
      </c>
      <c r="F9" s="132">
        <v>1500.16</v>
      </c>
    </row>
    <row r="10" spans="1:6" x14ac:dyDescent="0.2">
      <c r="A10" s="131">
        <v>43761</v>
      </c>
      <c r="B10" s="89" t="s">
        <v>220</v>
      </c>
      <c r="C10" s="89" t="s">
        <v>207</v>
      </c>
      <c r="D10" s="133">
        <v>50</v>
      </c>
    </row>
    <row r="11" spans="1:6" x14ac:dyDescent="0.2">
      <c r="C11" s="89" t="s">
        <v>208</v>
      </c>
      <c r="D11" s="133">
        <v>300</v>
      </c>
    </row>
    <row r="12" spans="1:6" x14ac:dyDescent="0.2">
      <c r="C12" s="89" t="s">
        <v>209</v>
      </c>
      <c r="D12" s="133">
        <v>50</v>
      </c>
    </row>
    <row r="13" spans="1:6" x14ac:dyDescent="0.2">
      <c r="C13" s="89" t="s">
        <v>210</v>
      </c>
      <c r="D13" s="133">
        <v>300</v>
      </c>
    </row>
    <row r="14" spans="1:6" x14ac:dyDescent="0.2">
      <c r="C14" s="89" t="s">
        <v>211</v>
      </c>
      <c r="D14" s="133">
        <v>50</v>
      </c>
    </row>
    <row r="15" spans="1:6" x14ac:dyDescent="0.2">
      <c r="C15" s="89" t="s">
        <v>212</v>
      </c>
      <c r="D15" s="133">
        <v>100</v>
      </c>
    </row>
    <row r="16" spans="1:6" x14ac:dyDescent="0.2">
      <c r="C16" s="89" t="s">
        <v>213</v>
      </c>
      <c r="D16" s="133">
        <v>50</v>
      </c>
    </row>
    <row r="17" spans="1:6" x14ac:dyDescent="0.2">
      <c r="C17" s="89" t="s">
        <v>214</v>
      </c>
      <c r="D17" s="133">
        <v>100</v>
      </c>
    </row>
    <row r="18" spans="1:6" x14ac:dyDescent="0.2">
      <c r="C18" s="89" t="s">
        <v>215</v>
      </c>
      <c r="D18" s="133">
        <v>50</v>
      </c>
    </row>
    <row r="19" spans="1:6" x14ac:dyDescent="0.2">
      <c r="C19" s="89" t="s">
        <v>216</v>
      </c>
      <c r="D19" s="133">
        <v>100</v>
      </c>
    </row>
    <row r="20" spans="1:6" x14ac:dyDescent="0.2">
      <c r="C20" s="89" t="s">
        <v>217</v>
      </c>
      <c r="D20" s="133">
        <v>100</v>
      </c>
    </row>
    <row r="21" spans="1:6" x14ac:dyDescent="0.2">
      <c r="C21" s="89" t="s">
        <v>218</v>
      </c>
      <c r="D21" s="133">
        <v>50</v>
      </c>
    </row>
    <row r="22" spans="1:6" x14ac:dyDescent="0.2">
      <c r="C22" s="89" t="s">
        <v>219</v>
      </c>
      <c r="D22" s="133">
        <v>100</v>
      </c>
      <c r="E22" s="133"/>
      <c r="F22" s="132">
        <v>2900.16</v>
      </c>
    </row>
    <row r="23" spans="1:6" x14ac:dyDescent="0.2">
      <c r="A23" s="131">
        <v>43761</v>
      </c>
      <c r="B23" s="89" t="s">
        <v>222</v>
      </c>
      <c r="D23" s="133"/>
      <c r="E23" s="133">
        <v>1200</v>
      </c>
      <c r="F23" s="132">
        <v>1700.16</v>
      </c>
    </row>
  </sheetData>
  <autoFilter ref="A3:E3" xr:uid="{00000000-0009-0000-0000-000002000000}"/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8"/>
  <sheetViews>
    <sheetView workbookViewId="0">
      <selection activeCell="F21" sqref="F21"/>
    </sheetView>
  </sheetViews>
  <sheetFormatPr baseColWidth="10" defaultColWidth="8.83203125" defaultRowHeight="15" x14ac:dyDescent="0.2"/>
  <cols>
    <col min="3" max="3" width="11" bestFit="1" customWidth="1"/>
    <col min="4" max="5" width="12.33203125" bestFit="1" customWidth="1"/>
    <col min="6" max="6" width="29.83203125" bestFit="1" customWidth="1"/>
    <col min="7" max="7" width="34" bestFit="1" customWidth="1"/>
    <col min="8" max="8" width="12.33203125" bestFit="1" customWidth="1"/>
  </cols>
  <sheetData>
    <row r="1" spans="1:9" x14ac:dyDescent="0.2">
      <c r="A1" s="89"/>
      <c r="B1" s="89"/>
      <c r="C1" s="89"/>
      <c r="D1" s="89"/>
      <c r="E1" s="89"/>
      <c r="F1" s="89"/>
      <c r="G1" s="89"/>
      <c r="H1" s="89"/>
      <c r="I1" s="89"/>
    </row>
    <row r="2" spans="1:9" x14ac:dyDescent="0.2">
      <c r="A2" s="93"/>
      <c r="B2" s="94" t="s">
        <v>136</v>
      </c>
      <c r="C2" s="93" t="s">
        <v>137</v>
      </c>
      <c r="D2" s="93" t="s">
        <v>138</v>
      </c>
      <c r="E2" s="93" t="s">
        <v>139</v>
      </c>
      <c r="F2" s="93" t="s">
        <v>140</v>
      </c>
      <c r="G2" s="94" t="s">
        <v>141</v>
      </c>
      <c r="H2" s="89"/>
      <c r="I2" s="89"/>
    </row>
    <row r="3" spans="1:9" x14ac:dyDescent="0.2">
      <c r="A3" s="91">
        <v>1</v>
      </c>
      <c r="B3" s="90" t="s">
        <v>128</v>
      </c>
      <c r="C3" s="98" t="s">
        <v>142</v>
      </c>
      <c r="D3" s="96">
        <v>200000</v>
      </c>
      <c r="E3" s="96">
        <v>150000</v>
      </c>
      <c r="F3" s="102">
        <v>200000</v>
      </c>
      <c r="G3" s="90"/>
      <c r="H3" s="89"/>
      <c r="I3" s="89" t="s">
        <v>143</v>
      </c>
    </row>
    <row r="4" spans="1:9" x14ac:dyDescent="0.2">
      <c r="A4" s="91">
        <v>2</v>
      </c>
      <c r="B4" s="90" t="s">
        <v>129</v>
      </c>
      <c r="C4" s="91" t="s">
        <v>142</v>
      </c>
      <c r="D4" s="92">
        <v>300000</v>
      </c>
      <c r="E4" s="92">
        <v>150000</v>
      </c>
      <c r="F4" s="92">
        <v>100000</v>
      </c>
      <c r="G4" s="91"/>
      <c r="H4" s="89"/>
      <c r="I4" s="89" t="s">
        <v>144</v>
      </c>
    </row>
    <row r="5" spans="1:9" x14ac:dyDescent="0.2">
      <c r="A5" s="91">
        <v>3</v>
      </c>
      <c r="B5" s="90" t="s">
        <v>130</v>
      </c>
      <c r="C5" s="91" t="s">
        <v>142</v>
      </c>
      <c r="D5" s="92">
        <v>200000</v>
      </c>
      <c r="E5" s="92">
        <v>150000</v>
      </c>
      <c r="F5" s="92">
        <v>200000</v>
      </c>
      <c r="G5" s="91"/>
      <c r="H5" s="89"/>
      <c r="I5" s="89" t="s">
        <v>145</v>
      </c>
    </row>
    <row r="6" spans="1:9" x14ac:dyDescent="0.2">
      <c r="A6" s="103">
        <v>4</v>
      </c>
      <c r="B6" s="90" t="s">
        <v>132</v>
      </c>
      <c r="C6" s="91" t="s">
        <v>142</v>
      </c>
      <c r="D6" s="92">
        <v>400000</v>
      </c>
      <c r="E6" s="92">
        <v>150000</v>
      </c>
      <c r="F6" s="92" t="s">
        <v>146</v>
      </c>
      <c r="G6" s="91"/>
      <c r="H6" s="89"/>
      <c r="I6" s="89" t="s">
        <v>160</v>
      </c>
    </row>
    <row r="7" spans="1:9" x14ac:dyDescent="0.2">
      <c r="A7" s="103">
        <v>5</v>
      </c>
      <c r="B7" s="90" t="s">
        <v>133</v>
      </c>
      <c r="C7" s="91" t="s">
        <v>142</v>
      </c>
      <c r="D7" s="92">
        <v>400000</v>
      </c>
      <c r="E7" s="92">
        <v>150000</v>
      </c>
      <c r="F7" s="92" t="s">
        <v>146</v>
      </c>
      <c r="G7" s="91"/>
      <c r="H7" s="89"/>
    </row>
    <row r="8" spans="1:9" x14ac:dyDescent="0.2">
      <c r="A8" s="103">
        <v>6</v>
      </c>
      <c r="B8" s="90" t="s">
        <v>135</v>
      </c>
      <c r="C8" s="91" t="s">
        <v>147</v>
      </c>
      <c r="D8" s="92">
        <v>200000</v>
      </c>
      <c r="E8" s="92">
        <v>150000</v>
      </c>
      <c r="F8" s="92">
        <v>100000</v>
      </c>
      <c r="G8" s="91"/>
      <c r="H8" s="89"/>
      <c r="I8" s="89"/>
    </row>
    <row r="9" spans="1:9" x14ac:dyDescent="0.2">
      <c r="A9" s="103">
        <v>7</v>
      </c>
      <c r="B9" s="90" t="s">
        <v>148</v>
      </c>
      <c r="C9" s="91" t="s">
        <v>149</v>
      </c>
      <c r="D9" s="92">
        <v>300000</v>
      </c>
      <c r="E9" s="92">
        <v>150000</v>
      </c>
      <c r="F9" s="92" t="s">
        <v>150</v>
      </c>
      <c r="G9" s="91"/>
      <c r="H9" s="89"/>
      <c r="I9" s="89"/>
    </row>
    <row r="10" spans="1:9" x14ac:dyDescent="0.2">
      <c r="A10" s="103">
        <v>8</v>
      </c>
      <c r="B10" s="90" t="s">
        <v>151</v>
      </c>
      <c r="C10" s="91" t="s">
        <v>152</v>
      </c>
      <c r="D10" s="92">
        <v>100000</v>
      </c>
      <c r="E10" s="92"/>
      <c r="F10" s="92"/>
      <c r="G10" s="91"/>
      <c r="H10" s="89"/>
      <c r="I10" s="89"/>
    </row>
    <row r="11" spans="1:9" x14ac:dyDescent="0.2">
      <c r="A11" s="103">
        <v>9</v>
      </c>
      <c r="B11" s="104" t="s">
        <v>131</v>
      </c>
      <c r="C11" s="104" t="s">
        <v>142</v>
      </c>
      <c r="D11" s="105">
        <v>666441</v>
      </c>
      <c r="E11" s="105"/>
      <c r="F11" s="105" t="s">
        <v>146</v>
      </c>
      <c r="G11" s="104" t="s">
        <v>153</v>
      </c>
      <c r="H11" s="89"/>
      <c r="I11" s="89"/>
    </row>
    <row r="12" spans="1:9" x14ac:dyDescent="0.2">
      <c r="A12" s="106">
        <v>10</v>
      </c>
      <c r="B12" s="99" t="s">
        <v>134</v>
      </c>
      <c r="C12" s="99" t="s">
        <v>142</v>
      </c>
      <c r="D12" s="97">
        <v>0</v>
      </c>
      <c r="E12" s="97" t="s">
        <v>154</v>
      </c>
      <c r="F12" s="97" t="s">
        <v>155</v>
      </c>
      <c r="G12" s="99" t="s">
        <v>156</v>
      </c>
      <c r="H12" s="89"/>
      <c r="I12" s="89"/>
    </row>
    <row r="13" spans="1:9" x14ac:dyDescent="0.2">
      <c r="A13" s="107"/>
      <c r="B13" s="89"/>
      <c r="C13" s="89"/>
      <c r="D13" s="4">
        <f>SUM(D3:D11)</f>
        <v>2766441</v>
      </c>
      <c r="E13" s="108">
        <f>SUM(E3,E4,E5,E6,E7,E8,E9)</f>
        <v>1050000</v>
      </c>
      <c r="F13" s="89"/>
      <c r="G13" s="89"/>
      <c r="H13" s="89"/>
      <c r="I13" s="89"/>
    </row>
    <row r="14" spans="1:9" x14ac:dyDescent="0.2">
      <c r="A14" s="89"/>
      <c r="B14" s="89"/>
      <c r="C14" s="89"/>
      <c r="D14" s="89"/>
      <c r="E14" s="89"/>
      <c r="F14" s="108"/>
      <c r="G14" s="109"/>
      <c r="H14" s="89"/>
      <c r="I14" s="89"/>
    </row>
    <row r="15" spans="1:9" x14ac:dyDescent="0.2">
      <c r="A15" s="89"/>
      <c r="B15" s="89"/>
      <c r="C15" s="89"/>
      <c r="D15" s="95"/>
      <c r="E15" s="95"/>
      <c r="F15" s="89"/>
      <c r="G15" s="110">
        <f>SUM(D13:E13)</f>
        <v>3816441</v>
      </c>
      <c r="H15" s="89"/>
      <c r="I15" s="89"/>
    </row>
    <row r="16" spans="1:9" x14ac:dyDescent="0.2">
      <c r="A16" s="89"/>
      <c r="B16" s="89"/>
      <c r="C16" s="107" t="s">
        <v>157</v>
      </c>
      <c r="D16" s="89"/>
      <c r="E16" s="89"/>
      <c r="F16" s="89" t="s">
        <v>158</v>
      </c>
      <c r="G16" s="110">
        <v>796045</v>
      </c>
      <c r="H16" s="4">
        <f>SUM(G16,D7,E7)</f>
        <v>1346045</v>
      </c>
      <c r="I16" s="89"/>
    </row>
    <row r="17" spans="1:9" x14ac:dyDescent="0.2">
      <c r="A17" s="89"/>
      <c r="B17" s="89"/>
      <c r="C17" s="89"/>
      <c r="D17" s="89"/>
      <c r="E17" s="89"/>
      <c r="F17" s="111" t="s">
        <v>159</v>
      </c>
      <c r="G17" s="112">
        <v>387514</v>
      </c>
      <c r="H17" s="89"/>
      <c r="I17" s="89"/>
    </row>
    <row r="18" spans="1:9" x14ac:dyDescent="0.2">
      <c r="A18" s="89"/>
      <c r="B18" s="89"/>
      <c r="C18" s="107" t="s">
        <v>21</v>
      </c>
      <c r="D18" s="89"/>
      <c r="E18" s="89"/>
      <c r="F18" s="89"/>
      <c r="G18" s="110">
        <f>SUM(G15:G17)</f>
        <v>5000000</v>
      </c>
      <c r="H18" s="89"/>
      <c r="I18" s="89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9"/>
  <sheetViews>
    <sheetView workbookViewId="0">
      <selection activeCell="B11" sqref="B11"/>
    </sheetView>
  </sheetViews>
  <sheetFormatPr baseColWidth="10" defaultColWidth="8.83203125" defaultRowHeight="15" x14ac:dyDescent="0.2"/>
  <cols>
    <col min="2" max="2" width="18.6640625" bestFit="1" customWidth="1"/>
    <col min="3" max="3" width="16.83203125" bestFit="1" customWidth="1"/>
    <col min="4" max="4" width="10.83203125" bestFit="1" customWidth="1"/>
  </cols>
  <sheetData>
    <row r="2" spans="1:4" x14ac:dyDescent="0.2">
      <c r="A2" s="117"/>
      <c r="B2" s="117" t="s">
        <v>126</v>
      </c>
      <c r="C2" s="117" t="s">
        <v>127</v>
      </c>
      <c r="D2" s="118"/>
    </row>
    <row r="3" spans="1:4" x14ac:dyDescent="0.2">
      <c r="A3" s="98">
        <v>1</v>
      </c>
      <c r="B3" s="91" t="s">
        <v>161</v>
      </c>
      <c r="C3" s="114">
        <v>1140000</v>
      </c>
      <c r="D3" s="102">
        <v>97470</v>
      </c>
    </row>
    <row r="4" spans="1:4" x14ac:dyDescent="0.2">
      <c r="A4" s="91">
        <v>2</v>
      </c>
      <c r="B4" s="91" t="s">
        <v>162</v>
      </c>
      <c r="C4" s="114">
        <v>1370000</v>
      </c>
      <c r="D4" s="102">
        <v>117135</v>
      </c>
    </row>
    <row r="5" spans="1:4" x14ac:dyDescent="0.2">
      <c r="A5" s="91">
        <v>3</v>
      </c>
      <c r="B5" s="91" t="s">
        <v>163</v>
      </c>
      <c r="C5" s="114">
        <v>2055000</v>
      </c>
      <c r="D5" s="102">
        <v>175908</v>
      </c>
    </row>
    <row r="6" spans="1:4" x14ac:dyDescent="0.2">
      <c r="A6" s="91">
        <v>4</v>
      </c>
      <c r="B6" s="91" t="s">
        <v>69</v>
      </c>
      <c r="C6" s="114">
        <v>122000</v>
      </c>
      <c r="D6" s="102">
        <v>10443.200000000001</v>
      </c>
    </row>
    <row r="7" spans="1:4" x14ac:dyDescent="0.2">
      <c r="A7" s="99">
        <v>5</v>
      </c>
      <c r="B7" s="99" t="s">
        <v>164</v>
      </c>
      <c r="C7" s="115">
        <v>167000</v>
      </c>
      <c r="D7" s="100">
        <v>14295</v>
      </c>
    </row>
    <row r="8" spans="1:4" x14ac:dyDescent="0.2">
      <c r="A8" s="101" t="s">
        <v>37</v>
      </c>
      <c r="B8" s="113" t="s">
        <v>165</v>
      </c>
      <c r="C8" s="116">
        <f>SUM(C3:C7)</f>
        <v>4854000</v>
      </c>
      <c r="D8" s="39">
        <f>SUM(D3:D7)</f>
        <v>415251.20000000001</v>
      </c>
    </row>
    <row r="9" spans="1:4" x14ac:dyDescent="0.2">
      <c r="A9" s="44"/>
      <c r="B9" s="44"/>
      <c r="C9" s="44"/>
      <c r="D9" s="44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2019 and 2020 Overview</vt:lpstr>
      <vt:lpstr>2019 통장정리(국내통장)</vt:lpstr>
      <vt:lpstr>2019 통장정리(외화통장)</vt:lpstr>
      <vt:lpstr>성대지원금</vt:lpstr>
      <vt:lpstr>Wisma MM UGM 호텔 대리 이체 내역</vt:lpstr>
      <vt:lpstr>'2019 and 2020 Overview'!Print_Area</vt:lpstr>
      <vt:lpstr>'2019 통장정리(국내통장)'!Print_Area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성수남</dc:creator>
  <cp:lastModifiedBy>Yena Shin</cp:lastModifiedBy>
  <cp:lastPrinted>2020-02-10T08:52:35Z</cp:lastPrinted>
  <dcterms:created xsi:type="dcterms:W3CDTF">2016-11-07T06:20:44Z</dcterms:created>
  <dcterms:modified xsi:type="dcterms:W3CDTF">2020-02-23T06:54:34Z</dcterms:modified>
</cp:coreProperties>
</file>